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Callus induc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<sst xmlns="http://schemas.openxmlformats.org/spreadsheetml/2006/main" count="20" uniqueCount="20">
  <si>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sz val="11"/>
        <color rgb="FFFF0000"/>
        <rFont val="Arial"/>
        <charset val="134"/>
      </rPr>
      <t>Supplementary table 4 The used data of “</t>
    </r>
    <r>
      <rPr>
        <b/>
        <sz val="11"/>
        <rFont val="Arial"/>
        <charset val="134"/>
      </rPr>
      <t xml:space="preserve">Fig. 2a Comparative analysis of callus induction rate (%) of cotyledon and hypocotyl explants of different pepper varieties under </t>
    </r>
    <r>
      <rPr>
        <b/>
        <sz val="11"/>
        <color rgb="FFFF0000"/>
        <rFont val="Arial"/>
        <charset val="134"/>
      </rPr>
      <t>T</t>
    </r>
    <r>
      <rPr>
        <b/>
        <vertAlign val="subscript"/>
        <sz val="11"/>
        <color rgb="FFFF0000"/>
        <rFont val="Arial"/>
        <charset val="134"/>
      </rPr>
      <t>c</t>
    </r>
    <r>
      <rPr>
        <b/>
        <sz val="11"/>
        <color rgb="FFFF0000"/>
        <rFont val="Arial"/>
        <charset val="134"/>
      </rPr>
      <t>2”</t>
    </r>
  </si>
  <si>
    <t>Replicates</t>
  </si>
  <si>
    <t>ZJ6 cotyledons</t>
  </si>
  <si>
    <t>ZJ6 hypocotyls</t>
  </si>
  <si>
    <t>0818 cotyledons</t>
  </si>
  <si>
    <t>0818 hypocotyls</t>
  </si>
  <si>
    <t>243 cotyledons</t>
  </si>
  <si>
    <t>243 hypocotyls</t>
  </si>
  <si>
    <t>245 cotyledons</t>
  </si>
  <si>
    <t>245 hypocotyls</t>
  </si>
  <si>
    <t>146 cotyledons</t>
  </si>
  <si>
    <t>146 hypocotyls</t>
  </si>
  <si>
    <t>354 cotyledons</t>
  </si>
  <si>
    <t>354 hypocotyls</t>
  </si>
  <si>
    <t>ZSG cotyledons</t>
  </si>
  <si>
    <t>ZSG hypocotyls</t>
  </si>
  <si>
    <t>R1</t>
  </si>
  <si>
    <t>R2</t>
  </si>
  <si>
    <t>R3</t>
  </si>
  <si>
    <t>Average%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</si>
</sst>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_);[Red]\(0.00000000\)"/>
    <numFmt numFmtId="177" formatCode="0.00000000"/>
  </numFmts>
  <fonts count="29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Arial"/>
      <charset val="134"/>
    </font>
    <font>
      <b/>
      <sz val="10"/>
      <name val="Arial"/>
      <charset val="134"/>
    </font>
    <font>
      <sz val="11"/>
      <name val="Arial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Arial"/>
      <charset val="134"/>
    </font>
    <font>
      <b/>
      <vertAlign val="subscript"/>
      <sz val="11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76" fontId="2" fillId="0" borderId="2" xfId="3" applyNumberFormat="1" applyFont="1" applyBorder="1" applyAlignment="1">
      <alignment horizontal="left"/>
    </xf>
    <xf numFmtId="176" fontId="2" fillId="0" borderId="2" xfId="0" applyNumberFormat="1" applyFont="1" applyBorder="1" applyAlignment="1">
      <alignment horizontal="left"/>
    </xf>
    <xf numFmtId="177" fontId="2" fillId="0" borderId="2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176" fontId="2" fillId="2" borderId="2" xfId="3" applyNumberFormat="1" applyFont="1" applyFill="1" applyBorder="1" applyAlignment="1">
      <alignment horizontal="left"/>
    </xf>
    <xf numFmtId="176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selection activeCell="E31" sqref="E31"/>
    </sheetView>
  </sheetViews>
  <sheetFormatPr defaultColWidth="8.88333333333333" defaultRowHeight="14.25"/>
  <cols>
    <col min="1" max="2" width="17.775" style="3" customWidth="1"/>
    <col min="3" max="3" width="16.3333333333333" style="3" customWidth="1"/>
    <col min="4" max="4" width="17.1083333333333" style="3" customWidth="1"/>
    <col min="5" max="5" width="16.4416666666667" style="3" customWidth="1"/>
    <col min="6" max="6" width="19.775" style="3" customWidth="1"/>
    <col min="7" max="7" width="16.8833333333333" style="3" customWidth="1"/>
    <col min="8" max="8" width="16.3333333333333" style="3" customWidth="1"/>
    <col min="9" max="9" width="15.4416666666667" style="3" customWidth="1"/>
    <col min="10" max="10" width="18.5583333333333" style="3" customWidth="1"/>
    <col min="11" max="11" width="16.1083333333333" style="3" customWidth="1"/>
    <col min="12" max="12" width="15.4416666666667" style="3" customWidth="1"/>
    <col min="13" max="13" width="16.1083333333333" style="3" customWidth="1"/>
    <col min="14" max="14" width="17" style="3" customWidth="1"/>
    <col min="15" max="15" width="17.2166666666667" style="3" customWidth="1"/>
    <col min="16" max="16" width="13.8833333333333" style="3" customWidth="1"/>
    <col min="17" max="17" width="17.5583333333333" style="3" customWidth="1"/>
    <col min="18" max="19" width="13.4416666666667" style="3" customWidth="1"/>
    <col min="20" max="20" width="13.1083333333333" style="3" customWidth="1"/>
    <col min="21" max="21" width="17.775" style="3" customWidth="1"/>
    <col min="22" max="22" width="12.3333333333333" style="3" customWidth="1"/>
    <col min="23" max="23" width="12.5583333333333" style="3" customWidth="1"/>
    <col min="24" max="24" width="14.775" style="3" customWidth="1"/>
    <col min="25" max="25" width="16.2166666666667" style="3" customWidth="1"/>
    <col min="26" max="16384" width="8.88333333333333" style="3"/>
  </cols>
  <sheetData>
    <row r="1" s="2" customFormat="1" ht="18.75" spans="1:20">
      <c r="A1" s="4" t="s">
        <v>0</v>
      </c>
      <c r="B1" s="4"/>
      <c r="C1" s="4"/>
      <c r="D1" s="4"/>
      <c r="E1" s="4"/>
      <c r="F1" s="4"/>
      <c r="G1" s="4"/>
      <c r="H1" s="4"/>
      <c r="I1" s="13"/>
      <c r="J1" s="13"/>
      <c r="K1" s="13"/>
      <c r="L1" s="13"/>
      <c r="M1" s="13"/>
      <c r="T1" s="14"/>
    </row>
    <row r="2" s="1" customFormat="1" ht="15" spans="1:2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T2" s="15"/>
    </row>
    <row r="3" s="2" customFormat="1" ht="15" spans="1:15">
      <c r="A3" s="5" t="s">
        <v>16</v>
      </c>
      <c r="B3" s="7">
        <f>52/60*100</f>
        <v>86.6666666666667</v>
      </c>
      <c r="C3" s="7">
        <f>16/48*100</f>
        <v>33.3333333333333</v>
      </c>
      <c r="D3" s="7">
        <f>22/60*100</f>
        <v>36.6666666666667</v>
      </c>
      <c r="E3" s="7">
        <f>5/48*100</f>
        <v>10.4166666666667</v>
      </c>
      <c r="F3" s="7">
        <f>48/60*100</f>
        <v>80</v>
      </c>
      <c r="G3" s="7">
        <f>4/48*100</f>
        <v>8.33333333333333</v>
      </c>
      <c r="H3" s="7">
        <f>0/60*100</f>
        <v>0</v>
      </c>
      <c r="I3" s="7">
        <f>0/48*100</f>
        <v>0</v>
      </c>
      <c r="J3" s="7">
        <f>0/60*100</f>
        <v>0</v>
      </c>
      <c r="K3" s="7">
        <f>0/48*100</f>
        <v>0</v>
      </c>
      <c r="L3" s="7">
        <f>45/60*100</f>
        <v>75</v>
      </c>
      <c r="M3" s="7">
        <f>0/48*100</f>
        <v>0</v>
      </c>
      <c r="N3" s="7">
        <f>0/60*100</f>
        <v>0</v>
      </c>
      <c r="O3" s="7">
        <f>0/48*100</f>
        <v>0</v>
      </c>
    </row>
    <row r="4" s="2" customFormat="1" ht="15" spans="1:15">
      <c r="A4" s="5" t="s">
        <v>17</v>
      </c>
      <c r="B4" s="8">
        <f>51/60*100</f>
        <v>85</v>
      </c>
      <c r="C4" s="7">
        <f>13/48*100</f>
        <v>27.0833333333333</v>
      </c>
      <c r="D4" s="8">
        <f>19/60*100</f>
        <v>31.6666666666667</v>
      </c>
      <c r="E4" s="7">
        <f>7/48*100</f>
        <v>14.5833333333333</v>
      </c>
      <c r="F4" s="8">
        <f>43/60*100</f>
        <v>71.6666666666667</v>
      </c>
      <c r="G4" s="7">
        <f>5/48*100</f>
        <v>10.4166666666667</v>
      </c>
      <c r="H4" s="8">
        <f>1/60*100</f>
        <v>1.66666666666667</v>
      </c>
      <c r="I4" s="7">
        <f t="shared" ref="I4:O5" si="0">0/48*100</f>
        <v>0</v>
      </c>
      <c r="J4" s="7">
        <f t="shared" ref="J4:J5" si="1">0/60*100</f>
        <v>0</v>
      </c>
      <c r="K4" s="7">
        <f t="shared" si="0"/>
        <v>0</v>
      </c>
      <c r="L4" s="8">
        <f>44/60*100</f>
        <v>73.3333333333333</v>
      </c>
      <c r="M4" s="7">
        <f t="shared" si="0"/>
        <v>0</v>
      </c>
      <c r="N4" s="7">
        <f t="shared" ref="N4:N5" si="2">0/60*100</f>
        <v>0</v>
      </c>
      <c r="O4" s="7">
        <f t="shared" si="0"/>
        <v>0</v>
      </c>
    </row>
    <row r="5" s="2" customFormat="1" ht="15" spans="1:15">
      <c r="A5" s="5" t="s">
        <v>18</v>
      </c>
      <c r="B5" s="9">
        <f>48/60*100</f>
        <v>80</v>
      </c>
      <c r="C5" s="7">
        <f>15/48*100</f>
        <v>31.25</v>
      </c>
      <c r="D5" s="9">
        <f>20/60*100</f>
        <v>33.3333333333333</v>
      </c>
      <c r="E5" s="7">
        <f>6/48*100</f>
        <v>12.5</v>
      </c>
      <c r="F5" s="9">
        <f>47/60*100</f>
        <v>78.3333333333333</v>
      </c>
      <c r="G5" s="7">
        <f>7/48*100</f>
        <v>14.5833333333333</v>
      </c>
      <c r="H5" s="9">
        <f>2/60*100</f>
        <v>3.33333333333333</v>
      </c>
      <c r="I5" s="7">
        <f t="shared" si="0"/>
        <v>0</v>
      </c>
      <c r="J5" s="7">
        <f t="shared" si="1"/>
        <v>0</v>
      </c>
      <c r="K5" s="7">
        <f t="shared" si="0"/>
        <v>0</v>
      </c>
      <c r="L5" s="9">
        <f>40/60*100</f>
        <v>66.6666666666667</v>
      </c>
      <c r="M5" s="7">
        <f t="shared" si="0"/>
        <v>0</v>
      </c>
      <c r="N5" s="7">
        <f t="shared" si="2"/>
        <v>0</v>
      </c>
      <c r="O5" s="7">
        <f t="shared" si="0"/>
        <v>0</v>
      </c>
    </row>
    <row r="6" s="2" customFormat="1" ht="15" spans="1:15">
      <c r="A6" s="5" t="s">
        <v>19</v>
      </c>
      <c r="B6" s="10">
        <f>151/180*100</f>
        <v>83.8888888888889</v>
      </c>
      <c r="C6" s="11">
        <f>44/144*100</f>
        <v>30.5555555555556</v>
      </c>
      <c r="D6" s="10">
        <f>61/180*100</f>
        <v>33.8888888888889</v>
      </c>
      <c r="E6" s="11">
        <f>18/144*100</f>
        <v>12.5</v>
      </c>
      <c r="F6" s="10">
        <f>138/180*100</f>
        <v>76.6666666666667</v>
      </c>
      <c r="G6" s="11">
        <f>16/144*100</f>
        <v>11.1111111111111</v>
      </c>
      <c r="H6" s="10">
        <f>3/180*100</f>
        <v>1.66666666666667</v>
      </c>
      <c r="I6" s="11">
        <f>0/144*100</f>
        <v>0</v>
      </c>
      <c r="J6" s="11">
        <f>0/180*100</f>
        <v>0</v>
      </c>
      <c r="K6" s="11">
        <f>0/144*100</f>
        <v>0</v>
      </c>
      <c r="L6" s="10">
        <f>129/180*100</f>
        <v>71.6666666666667</v>
      </c>
      <c r="M6" s="11">
        <f>0/144*100</f>
        <v>0</v>
      </c>
      <c r="N6" s="11">
        <f>0/180*100</f>
        <v>0</v>
      </c>
      <c r="O6" s="11">
        <f>0/144*100</f>
        <v>0</v>
      </c>
    </row>
    <row r="7" spans="2:1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2:18">
      <c r="B8" s="12"/>
      <c r="F8" s="12"/>
      <c r="N8" s="12"/>
      <c r="R8" s="12"/>
    </row>
    <row r="9" spans="2:18">
      <c r="B9" s="12"/>
      <c r="F9" s="12"/>
      <c r="N9" s="12"/>
      <c r="R9" s="12"/>
    </row>
    <row r="10" spans="2:18">
      <c r="B10" s="12"/>
      <c r="F10" s="12"/>
      <c r="N10" s="12"/>
      <c r="R10" s="12"/>
    </row>
    <row r="11" spans="2:18">
      <c r="B11" s="12"/>
      <c r="F11" s="12"/>
      <c r="N11" s="12"/>
      <c r="R11" s="12"/>
    </row>
    <row r="12" spans="2:18">
      <c r="B12" s="12"/>
      <c r="F12" s="12"/>
      <c r="N12" s="12"/>
      <c r="R12" s="12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Callus induction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Beenish Naeem</dc:creator>
  <cp:lastModifiedBy>Dong</cp:lastModifiedBy>
  <dcterms:created xsi:type="dcterms:W3CDTF">2025-05-01T11:14:00Z</dcterms:created>
  <dcterms:modified xsi:type="dcterms:W3CDTF">2025-08-09T08:31:39Z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72040A1DEDDC4EA79123FC101028309E_12</vt:lpwstr>
  </property>
  <property fmtid="{D5CDD505-2E9C-101B-9397-08002B2CF9AE}" pid="3" name="KSOProductBuildVer">
    <vt:lpwstr>2052-12.1.0.21915</vt:lpwstr>
  </property>
</Properties>
</file>