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Callus induct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<sst xmlns="http://schemas.openxmlformats.org/spreadsheetml/2006/main" count="38" uniqueCount="18">
  <si>
    <t>Used data</t>
  </si>
  <si>
    <r>
      <rPr>
        <b/>
        <sz val="11"/>
        <color rgb="FFFF0000"/>
        <rFont val="Arial"/>
        <charset val="134"/>
      </rPr>
      <t>Supplementary table 3 The used data of “</t>
    </r>
    <r>
      <rPr>
        <b/>
        <sz val="11"/>
        <rFont val="Arial"/>
        <charset val="134"/>
      </rPr>
      <t>Fig. 1a Callus induction rate (%) in Zunla-1 and CM334 under different hormonal treatments</t>
    </r>
    <r>
      <rPr>
        <b/>
        <sz val="11"/>
        <color rgb="FFFF0000"/>
        <rFont val="Arial"/>
        <charset val="134"/>
      </rPr>
      <t>”</t>
    </r>
  </si>
  <si>
    <t>Zunla-1 cotyledons</t>
  </si>
  <si>
    <t>Zunla-1 hypocotyls</t>
  </si>
  <si>
    <t>Zunla-1 roots</t>
  </si>
  <si>
    <t>CM334 cotyledons</t>
  </si>
  <si>
    <t>CM334 hypocotyls</t>
  </si>
  <si>
    <t>CM334 roots</t>
  </si>
  <si>
    <t>Replicates</t>
  </si>
  <si>
    <t>R1</t>
  </si>
  <si>
    <t>R2</t>
  </si>
  <si>
    <t>R3</t>
  </si>
  <si>
    <t>Average%</t>
  </si>
  <si>
    <r>
      <rPr>
        <b/>
        <sz val="11"/>
        <color rgb="FFFF0000"/>
        <rFont val="Arial"/>
        <charset val="134"/>
      </rPr>
      <t>T</t>
    </r>
    <r>
      <rPr>
        <b/>
        <vertAlign val="subscript"/>
        <sz val="11"/>
        <color rgb="FFFF0000"/>
        <rFont val="Arial"/>
        <charset val="134"/>
      </rPr>
      <t>c</t>
    </r>
    <r>
      <rPr>
        <b/>
        <sz val="11"/>
        <color rgb="FFFF0000"/>
        <rFont val="Arial"/>
        <charset val="134"/>
      </rPr>
      <t>1</t>
    </r>
  </si>
  <si>
    <r>
      <rPr>
        <b/>
        <sz val="11"/>
        <color rgb="FFFF0000"/>
        <rFont val="Arial"/>
        <charset val="134"/>
      </rPr>
      <t>T</t>
    </r>
    <r>
      <rPr>
        <b/>
        <vertAlign val="subscript"/>
        <sz val="11"/>
        <color rgb="FFFF0000"/>
        <rFont val="Arial"/>
        <charset val="134"/>
      </rPr>
      <t>c</t>
    </r>
    <r>
      <rPr>
        <b/>
        <sz val="11"/>
        <color rgb="FFFF0000"/>
        <rFont val="Arial"/>
        <charset val="134"/>
      </rPr>
      <t>2</t>
    </r>
  </si>
  <si>
    <r>
      <rPr>
        <b/>
        <sz val="11"/>
        <color rgb="FFFF0000"/>
        <rFont val="Arial"/>
        <charset val="134"/>
      </rPr>
      <t>T</t>
    </r>
    <r>
      <rPr>
        <b/>
        <vertAlign val="subscript"/>
        <sz val="11"/>
        <color rgb="FFFF0000"/>
        <rFont val="Arial"/>
        <charset val="134"/>
      </rPr>
      <t>c</t>
    </r>
    <r>
      <rPr>
        <b/>
        <sz val="11"/>
        <color rgb="FFFF0000"/>
        <rFont val="Arial"/>
        <charset val="134"/>
      </rPr>
      <t>3</t>
    </r>
  </si>
  <si>
    <r>
      <rPr>
        <b/>
        <sz val="11"/>
        <color rgb="FFFF0000"/>
        <rFont val="Arial"/>
        <charset val="134"/>
      </rPr>
      <t>T</t>
    </r>
    <r>
      <rPr>
        <b/>
        <vertAlign val="subscript"/>
        <sz val="11"/>
        <color rgb="FFFF0000"/>
        <rFont val="Arial"/>
        <charset val="134"/>
      </rPr>
      <t>c</t>
    </r>
    <r>
      <rPr>
        <b/>
        <sz val="11"/>
        <color rgb="FFFF0000"/>
        <rFont val="Arial"/>
        <charset val="134"/>
      </rPr>
      <t>4</t>
    </r>
  </si>
  <si>
    <r>
      <rPr>
        <b/>
        <sz val="11"/>
        <color rgb="FFFF0000"/>
        <rFont val="Arial"/>
        <charset val="134"/>
      </rPr>
      <t>T</t>
    </r>
    <r>
      <rPr>
        <b/>
        <vertAlign val="subscript"/>
        <sz val="11"/>
        <color rgb="FFFF0000"/>
        <rFont val="Arial"/>
        <charset val="134"/>
      </rPr>
      <t>c</t>
    </r>
    <r>
      <rPr>
        <b/>
        <sz val="11"/>
        <color rgb="FFFF0000"/>
        <rFont val="Arial"/>
        <charset val="134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</si>
</sst>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_);[Red]\(0.00000000\)"/>
    <numFmt numFmtId="177" formatCode="0.0000000_);[Red]\(0.0000000\)"/>
    <numFmt numFmtId="178" formatCode="0.000000000_);[Red]\(0.000000000\)"/>
    <numFmt numFmtId="179" formatCode="0.000000000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1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1"/>
      <color rgb="FFFF0000"/>
      <name val="Arial"/>
      <charset val="134"/>
    </font>
    <font>
      <b/>
      <sz val="11"/>
      <name val="等线"/>
      <charset val="134"/>
      <scheme val="minor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vertAlign val="subscript"/>
      <sz val="11"/>
      <color rgb="FFFF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76" fontId="1" fillId="0" borderId="1" xfId="3" applyNumberFormat="1" applyFont="1" applyBorder="1" applyAlignment="1">
      <alignment horizontal="left"/>
    </xf>
    <xf numFmtId="176" fontId="1" fillId="2" borderId="1" xfId="3" applyNumberFormat="1" applyFont="1" applyFill="1" applyBorder="1" applyAlignment="1">
      <alignment horizontal="left"/>
    </xf>
    <xf numFmtId="176" fontId="1" fillId="0" borderId="1" xfId="0" applyNumberFormat="1" applyFont="1" applyBorder="1" applyAlignment="1">
      <alignment horizontal="left"/>
    </xf>
    <xf numFmtId="177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78" fontId="1" fillId="0" borderId="1" xfId="0" applyNumberFormat="1" applyFont="1" applyBorder="1" applyAlignment="1">
      <alignment horizontal="left"/>
    </xf>
    <xf numFmtId="178" fontId="1" fillId="2" borderId="1" xfId="3" applyNumberFormat="1" applyFont="1" applyFill="1" applyBorder="1" applyAlignment="1">
      <alignment horizontal="left"/>
    </xf>
    <xf numFmtId="179" fontId="1" fillId="0" borderId="1" xfId="0" applyNumberFormat="1" applyFont="1" applyBorder="1" applyAlignment="1">
      <alignment horizontal="left"/>
    </xf>
    <xf numFmtId="9" fontId="3" fillId="0" borderId="0" xfId="0" applyNumberFormat="1" applyFont="1" applyAlignment="1">
      <alignment horizontal="left"/>
    </xf>
    <xf numFmtId="9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76" fontId="1" fillId="0" borderId="1" xfId="3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tabSelected="1" workbookViewId="0">
      <selection activeCell="E25" sqref="E25"/>
    </sheetView>
  </sheetViews>
  <sheetFormatPr defaultColWidth="8.88333333333333" defaultRowHeight="14.25"/>
  <cols>
    <col min="1" max="2" width="17.775" style="2" customWidth="1"/>
    <col min="3" max="3" width="16.3333333333333" style="2" customWidth="1"/>
    <col min="4" max="4" width="17.1083333333333" style="2" customWidth="1"/>
    <col min="5" max="5" width="16.4416666666667" style="2" customWidth="1"/>
    <col min="6" max="6" width="19.775" style="2" customWidth="1"/>
    <col min="7" max="7" width="16.8833333333333" style="2" customWidth="1"/>
    <col min="8" max="8" width="16.3333333333333" style="2" customWidth="1"/>
    <col min="9" max="9" width="15.4416666666667" style="2" customWidth="1"/>
    <col min="10" max="10" width="18.5583333333333" style="2" customWidth="1"/>
    <col min="11" max="11" width="16.1083333333333" style="2" customWidth="1"/>
    <col min="12" max="12" width="15.4416666666667" style="2" customWidth="1"/>
    <col min="13" max="13" width="16.1083333333333" style="2" customWidth="1"/>
    <col min="14" max="14" width="17" style="2" customWidth="1"/>
    <col min="15" max="15" width="17.2166666666667" style="2" customWidth="1"/>
    <col min="16" max="16" width="13.8833333333333" style="2" customWidth="1"/>
    <col min="17" max="17" width="17.5583333333333" style="2" customWidth="1"/>
    <col min="18" max="19" width="13.4416666666667" style="2" customWidth="1"/>
    <col min="20" max="20" width="13.1083333333333" style="2" customWidth="1"/>
    <col min="21" max="21" width="17.775" style="2" customWidth="1"/>
    <col min="22" max="22" width="12.3333333333333" style="2" customWidth="1"/>
    <col min="23" max="23" width="12.5583333333333" style="2" customWidth="1"/>
    <col min="24" max="24" width="14.775" style="2" customWidth="1"/>
    <col min="25" max="25" width="16.2166666666667" style="2" customWidth="1"/>
    <col min="26" max="16384" width="8.88333333333333" style="2"/>
  </cols>
  <sheetData>
    <row r="1" spans="1:20">
      <c r="A1" s="3" t="s">
        <v>0</v>
      </c>
      <c r="B1" s="4"/>
      <c r="F1" s="4"/>
      <c r="G1" s="4"/>
      <c r="H1" s="4"/>
      <c r="I1" s="22"/>
      <c r="J1" s="22"/>
      <c r="K1" s="22"/>
      <c r="L1" s="4"/>
      <c r="M1" s="22"/>
      <c r="N1" s="23"/>
      <c r="O1" s="23"/>
      <c r="T1" s="31"/>
    </row>
    <row r="2" s="1" customFormat="1" ht="1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4"/>
    </row>
    <row r="3" s="1" customFormat="1" ht="15" spans="1:25">
      <c r="A3" s="6"/>
      <c r="B3" s="7" t="s">
        <v>2</v>
      </c>
      <c r="C3" s="7"/>
      <c r="D3" s="7"/>
      <c r="E3" s="8"/>
      <c r="F3" s="9" t="s">
        <v>3</v>
      </c>
      <c r="G3" s="10"/>
      <c r="H3" s="10"/>
      <c r="I3" s="25"/>
      <c r="J3" s="8" t="s">
        <v>4</v>
      </c>
      <c r="K3" s="26"/>
      <c r="L3" s="26"/>
      <c r="M3" s="27"/>
      <c r="N3" s="28" t="s">
        <v>5</v>
      </c>
      <c r="O3" s="28"/>
      <c r="P3" s="28"/>
      <c r="Q3" s="28"/>
      <c r="R3" s="28" t="s">
        <v>6</v>
      </c>
      <c r="S3" s="28"/>
      <c r="T3" s="28"/>
      <c r="U3" s="28"/>
      <c r="V3" s="28" t="s">
        <v>7</v>
      </c>
      <c r="W3" s="28"/>
      <c r="X3" s="28"/>
      <c r="Y3" s="28"/>
    </row>
    <row r="4" s="1" customFormat="1" ht="15" spans="1:25">
      <c r="A4" s="7" t="s">
        <v>8</v>
      </c>
      <c r="B4" s="7" t="s">
        <v>9</v>
      </c>
      <c r="C4" s="7" t="s">
        <v>10</v>
      </c>
      <c r="D4" s="7" t="s">
        <v>11</v>
      </c>
      <c r="E4" s="11" t="s">
        <v>12</v>
      </c>
      <c r="F4" s="12" t="s">
        <v>9</v>
      </c>
      <c r="G4" s="12" t="s">
        <v>10</v>
      </c>
      <c r="H4" s="12" t="s">
        <v>11</v>
      </c>
      <c r="I4" s="11" t="s">
        <v>12</v>
      </c>
      <c r="J4" s="29" t="s">
        <v>9</v>
      </c>
      <c r="K4" s="12" t="s">
        <v>10</v>
      </c>
      <c r="L4" s="12" t="s">
        <v>11</v>
      </c>
      <c r="M4" s="11" t="s">
        <v>12</v>
      </c>
      <c r="N4" s="28" t="s">
        <v>9</v>
      </c>
      <c r="O4" s="28" t="s">
        <v>10</v>
      </c>
      <c r="P4" s="28" t="s">
        <v>11</v>
      </c>
      <c r="Q4" s="11" t="s">
        <v>12</v>
      </c>
      <c r="R4" s="28" t="s">
        <v>9</v>
      </c>
      <c r="S4" s="28" t="s">
        <v>10</v>
      </c>
      <c r="T4" s="28" t="s">
        <v>11</v>
      </c>
      <c r="U4" s="11" t="s">
        <v>12</v>
      </c>
      <c r="V4" s="28" t="s">
        <v>9</v>
      </c>
      <c r="W4" s="28" t="s">
        <v>10</v>
      </c>
      <c r="X4" s="28" t="s">
        <v>11</v>
      </c>
      <c r="Y4" s="11" t="s">
        <v>12</v>
      </c>
    </row>
    <row r="5" s="1" customFormat="1" ht="18.75" spans="1:25">
      <c r="A5" s="13" t="s">
        <v>13</v>
      </c>
      <c r="B5" s="14">
        <f>48/60*100</f>
        <v>80</v>
      </c>
      <c r="C5" s="14">
        <f>45/60*100</f>
        <v>75</v>
      </c>
      <c r="D5" s="14">
        <f>47/60*100</f>
        <v>78.3333333333333</v>
      </c>
      <c r="E5" s="15">
        <f>140/180*100</f>
        <v>77.7777777777778</v>
      </c>
      <c r="F5" s="14">
        <f>24/48*100</f>
        <v>50</v>
      </c>
      <c r="G5" s="14">
        <f>23/48*100</f>
        <v>47.9166666666667</v>
      </c>
      <c r="H5" s="14">
        <f>22/48*100</f>
        <v>45.8333333333333</v>
      </c>
      <c r="I5" s="15">
        <f>69/144*100</f>
        <v>47.9166666666667</v>
      </c>
      <c r="J5" s="30">
        <f>0/10*100</f>
        <v>0</v>
      </c>
      <c r="K5" s="30">
        <f t="shared" ref="K5:M9" si="0">0/10*100</f>
        <v>0</v>
      </c>
      <c r="L5" s="30">
        <f>0/30*100</f>
        <v>0</v>
      </c>
      <c r="M5" s="15">
        <f t="shared" si="0"/>
        <v>0</v>
      </c>
      <c r="N5" s="14">
        <f>42/60*100</f>
        <v>70</v>
      </c>
      <c r="O5" s="14">
        <f>41/60*100</f>
        <v>68.3333333333333</v>
      </c>
      <c r="P5" s="14">
        <f>39/60*100</f>
        <v>65</v>
      </c>
      <c r="Q5" s="15">
        <f>122/180*100</f>
        <v>67.7777777777778</v>
      </c>
      <c r="R5" s="14">
        <f>15/48*100</f>
        <v>31.25</v>
      </c>
      <c r="S5" s="14">
        <f>22/48*100</f>
        <v>45.8333333333333</v>
      </c>
      <c r="T5" s="14">
        <f>19/48*100</f>
        <v>39.5833333333333</v>
      </c>
      <c r="U5" s="15">
        <f>56/144*100</f>
        <v>38.8888888888889</v>
      </c>
      <c r="V5" s="30">
        <f>0/10*100</f>
        <v>0</v>
      </c>
      <c r="W5" s="30">
        <f t="shared" ref="W5:Y9" si="1">0/10*100</f>
        <v>0</v>
      </c>
      <c r="X5" s="30">
        <f>0/30*100</f>
        <v>0</v>
      </c>
      <c r="Y5" s="15">
        <f t="shared" si="1"/>
        <v>0</v>
      </c>
    </row>
    <row r="6" s="1" customFormat="1" ht="18.75" spans="1:25">
      <c r="A6" s="13" t="s">
        <v>14</v>
      </c>
      <c r="B6" s="16">
        <f>57/60*100</f>
        <v>95</v>
      </c>
      <c r="C6" s="17">
        <f>60/60*100</f>
        <v>100</v>
      </c>
      <c r="D6" s="16">
        <f>58/60*100</f>
        <v>96.6666666666667</v>
      </c>
      <c r="E6" s="15">
        <f>175/180*100</f>
        <v>97.2222222222222</v>
      </c>
      <c r="F6" s="14">
        <f>32/48*100</f>
        <v>66.6666666666667</v>
      </c>
      <c r="G6" s="14">
        <f>28/48*100</f>
        <v>58.3333333333333</v>
      </c>
      <c r="H6" s="14">
        <f>35/48*100</f>
        <v>72.9166666666667</v>
      </c>
      <c r="I6" s="15">
        <f>95/144*100</f>
        <v>65.9722222222222</v>
      </c>
      <c r="J6" s="30">
        <f t="shared" ref="J6:L9" si="2">0/10*100</f>
        <v>0</v>
      </c>
      <c r="K6" s="30">
        <f t="shared" si="2"/>
        <v>0</v>
      </c>
      <c r="L6" s="30">
        <f t="shared" si="2"/>
        <v>0</v>
      </c>
      <c r="M6" s="15">
        <f t="shared" si="0"/>
        <v>0</v>
      </c>
      <c r="N6" s="16">
        <f>54/60*100</f>
        <v>90</v>
      </c>
      <c r="O6" s="16">
        <f>57/60*100</f>
        <v>95</v>
      </c>
      <c r="P6" s="16">
        <f>51/60*100</f>
        <v>85</v>
      </c>
      <c r="Q6" s="15">
        <f>162/180*100</f>
        <v>90</v>
      </c>
      <c r="R6" s="14">
        <f>29/48*100</f>
        <v>60.4166666666667</v>
      </c>
      <c r="S6" s="14">
        <f>25/48*100</f>
        <v>52.0833333333333</v>
      </c>
      <c r="T6" s="14">
        <f>27/48*100</f>
        <v>56.25</v>
      </c>
      <c r="U6" s="15">
        <f>81/144*100</f>
        <v>56.25</v>
      </c>
      <c r="V6" s="30">
        <f t="shared" ref="V6:X9" si="3">0/10*100</f>
        <v>0</v>
      </c>
      <c r="W6" s="30">
        <f t="shared" si="3"/>
        <v>0</v>
      </c>
      <c r="X6" s="30">
        <f t="shared" si="3"/>
        <v>0</v>
      </c>
      <c r="Y6" s="15">
        <f t="shared" si="1"/>
        <v>0</v>
      </c>
    </row>
    <row r="7" s="1" customFormat="1" ht="18.75" spans="1:25">
      <c r="A7" s="13" t="s">
        <v>15</v>
      </c>
      <c r="B7" s="18">
        <f>4/60*100</f>
        <v>6.66666666666667</v>
      </c>
      <c r="C7" s="19">
        <f>3/60*100</f>
        <v>5</v>
      </c>
      <c r="D7" s="19">
        <f>4/60*100</f>
        <v>6.66666666666667</v>
      </c>
      <c r="E7" s="20">
        <f>11/180*100</f>
        <v>6.11111111111111</v>
      </c>
      <c r="F7" s="14">
        <f>2/48*100</f>
        <v>4.16666666666667</v>
      </c>
      <c r="G7" s="14">
        <f>1/48*100</f>
        <v>2.08333333333333</v>
      </c>
      <c r="H7" s="14">
        <f>1/48*100</f>
        <v>2.08333333333333</v>
      </c>
      <c r="I7" s="15">
        <f>4/144*100</f>
        <v>2.77777777777778</v>
      </c>
      <c r="J7" s="30">
        <f t="shared" si="2"/>
        <v>0</v>
      </c>
      <c r="K7" s="30">
        <f t="shared" si="2"/>
        <v>0</v>
      </c>
      <c r="L7" s="30">
        <f t="shared" si="2"/>
        <v>0</v>
      </c>
      <c r="M7" s="15">
        <f t="shared" si="0"/>
        <v>0</v>
      </c>
      <c r="N7" s="19">
        <f>3/60*100</f>
        <v>5</v>
      </c>
      <c r="O7" s="19">
        <f>2/60*100</f>
        <v>3.33333333333333</v>
      </c>
      <c r="P7" s="19">
        <f>1/60*100</f>
        <v>1.66666666666667</v>
      </c>
      <c r="Q7" s="20">
        <f>6/180*100</f>
        <v>3.33333333333333</v>
      </c>
      <c r="R7" s="14">
        <f>1/48*100</f>
        <v>2.08333333333333</v>
      </c>
      <c r="S7" s="14">
        <f>1/48*100</f>
        <v>2.08333333333333</v>
      </c>
      <c r="T7" s="14">
        <f>1/48*100</f>
        <v>2.08333333333333</v>
      </c>
      <c r="U7" s="15">
        <f>3/144*100</f>
        <v>2.08333333333333</v>
      </c>
      <c r="V7" s="30">
        <f t="shared" si="3"/>
        <v>0</v>
      </c>
      <c r="W7" s="30">
        <f t="shared" si="3"/>
        <v>0</v>
      </c>
      <c r="X7" s="30">
        <f t="shared" si="3"/>
        <v>0</v>
      </c>
      <c r="Y7" s="15">
        <f t="shared" si="1"/>
        <v>0</v>
      </c>
    </row>
    <row r="8" s="1" customFormat="1" ht="18.75" spans="1:25">
      <c r="A8" s="13" t="s">
        <v>16</v>
      </c>
      <c r="B8" s="18">
        <f>2/60*100</f>
        <v>3.33333333333333</v>
      </c>
      <c r="C8" s="18">
        <f>1/60*100</f>
        <v>1.66666666666667</v>
      </c>
      <c r="D8" s="21">
        <f>3/60*100</f>
        <v>5</v>
      </c>
      <c r="E8" s="20">
        <f>6/180*100</f>
        <v>3.33333333333333</v>
      </c>
      <c r="F8" s="14">
        <f>1/48*100</f>
        <v>2.08333333333333</v>
      </c>
      <c r="G8" s="14">
        <f>0/48*100</f>
        <v>0</v>
      </c>
      <c r="H8" s="14">
        <f>0/48*100</f>
        <v>0</v>
      </c>
      <c r="I8" s="15">
        <f>1/144*100</f>
        <v>0.694444444444444</v>
      </c>
      <c r="J8" s="30">
        <f t="shared" si="2"/>
        <v>0</v>
      </c>
      <c r="K8" s="30">
        <f t="shared" si="2"/>
        <v>0</v>
      </c>
      <c r="L8" s="30">
        <f t="shared" si="2"/>
        <v>0</v>
      </c>
      <c r="M8" s="15">
        <f t="shared" si="0"/>
        <v>0</v>
      </c>
      <c r="N8" s="21">
        <f>2/60*100</f>
        <v>3.33333333333333</v>
      </c>
      <c r="O8" s="21">
        <f>1/60*100</f>
        <v>1.66666666666667</v>
      </c>
      <c r="P8" s="21">
        <f>1/60*100</f>
        <v>1.66666666666667</v>
      </c>
      <c r="Q8" s="20">
        <f>4/180*100</f>
        <v>2.22222222222222</v>
      </c>
      <c r="R8" s="14">
        <f>0/48*100</f>
        <v>0</v>
      </c>
      <c r="S8" s="14">
        <f>1/48*100</f>
        <v>2.08333333333333</v>
      </c>
      <c r="T8" s="14">
        <f>0/48*100</f>
        <v>0</v>
      </c>
      <c r="U8" s="15">
        <f>1/144*100</f>
        <v>0.694444444444444</v>
      </c>
      <c r="V8" s="30">
        <f t="shared" si="3"/>
        <v>0</v>
      </c>
      <c r="W8" s="30">
        <f t="shared" si="3"/>
        <v>0</v>
      </c>
      <c r="X8" s="30">
        <f t="shared" si="3"/>
        <v>0</v>
      </c>
      <c r="Y8" s="15">
        <f t="shared" si="1"/>
        <v>0</v>
      </c>
    </row>
    <row r="9" s="1" customFormat="1" ht="18.75" spans="1:25">
      <c r="A9" s="13" t="s">
        <v>17</v>
      </c>
      <c r="B9" s="21">
        <f>0/60*100</f>
        <v>0</v>
      </c>
      <c r="C9" s="21">
        <f>0/60*100</f>
        <v>0</v>
      </c>
      <c r="D9" s="21">
        <f>0/60*100</f>
        <v>0</v>
      </c>
      <c r="E9" s="20">
        <f>0/180*100</f>
        <v>0</v>
      </c>
      <c r="F9" s="14">
        <f>0/48*100</f>
        <v>0</v>
      </c>
      <c r="G9" s="14">
        <f>0/48*100</f>
        <v>0</v>
      </c>
      <c r="H9" s="14">
        <f>0/48*100</f>
        <v>0</v>
      </c>
      <c r="I9" s="15">
        <f>0/144*100</f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  <c r="M9" s="15">
        <f t="shared" si="0"/>
        <v>0</v>
      </c>
      <c r="N9" s="21">
        <f>0/60*100</f>
        <v>0</v>
      </c>
      <c r="O9" s="21">
        <f>0/60*100</f>
        <v>0</v>
      </c>
      <c r="P9" s="21">
        <f>0/60*100</f>
        <v>0</v>
      </c>
      <c r="Q9" s="20">
        <f>0/180*100</f>
        <v>0</v>
      </c>
      <c r="R9" s="14">
        <f>0/48*100</f>
        <v>0</v>
      </c>
      <c r="S9" s="14">
        <f>0/48*100</f>
        <v>0</v>
      </c>
      <c r="T9" s="14">
        <f>0/48*100</f>
        <v>0</v>
      </c>
      <c r="U9" s="15">
        <f>0/144*100</f>
        <v>0</v>
      </c>
      <c r="V9" s="30">
        <f t="shared" si="3"/>
        <v>0</v>
      </c>
      <c r="W9" s="30">
        <f t="shared" si="3"/>
        <v>0</v>
      </c>
      <c r="X9" s="30">
        <f t="shared" si="3"/>
        <v>0</v>
      </c>
      <c r="Y9" s="15">
        <f t="shared" si="1"/>
        <v>0</v>
      </c>
    </row>
  </sheetData>
  <mergeCells count="7">
    <mergeCell ref="A2:L2"/>
    <mergeCell ref="B3:E3"/>
    <mergeCell ref="F3:I3"/>
    <mergeCell ref="J3:M3"/>
    <mergeCell ref="N3:Q3"/>
    <mergeCell ref="R3:U3"/>
    <mergeCell ref="V3:Y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Callus induction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Beenish Naeem</dc:creator>
  <cp:lastModifiedBy>Dong</cp:lastModifiedBy>
  <dcterms:created xsi:type="dcterms:W3CDTF">2025-05-01T11:14:00Z</dcterms:created>
  <dcterms:modified xsi:type="dcterms:W3CDTF">2025-08-09T08:31:08Z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96F9E0A2AA0240BBB073AA720FD50A8F_12</vt:lpwstr>
  </property>
  <property fmtid="{D5CDD505-2E9C-101B-9397-08002B2CF9AE}" pid="3" name="KSOProductBuildVer">
    <vt:lpwstr>2052-12.1.0.21915</vt:lpwstr>
  </property>
</Properties>
</file>