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7.xml" ContentType="application/vnd.openxmlformats-officedocument.drawingml.chart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2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2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22.xml" ContentType="application/vnd.openxmlformats-officedocument.drawingml.chart+xml"/>
  <Override PartName="/xl/drawings/drawing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2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2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ttin6\Desktop\Travail en cours\Papiers en cours\1.Papier cresol-PRKM\autres SM\"/>
    </mc:Choice>
  </mc:AlternateContent>
  <xr:revisionPtr revIDLastSave="0" documentId="13_ncr:1_{4EB39CDF-9712-42C7-8A5B-6F575C38A22E}" xr6:coauthVersionLast="47" xr6:coauthVersionMax="47" xr10:uidLastSave="{00000000-0000-0000-0000-000000000000}"/>
  <bookViews>
    <workbookView xWindow="210" yWindow="6740" windowWidth="19200" windowHeight="8560" firstSheet="1" activeTab="1" xr2:uid="{EFCABE16-C70D-4353-9AB8-E804EFA5F9B0}"/>
  </bookViews>
  <sheets>
    <sheet name="Title" sheetId="1" r:id="rId1"/>
    <sheet name="o-Cresol-light products" sheetId="7" r:id="rId2"/>
    <sheet name="o-Cresol-heavy products" sheetId="12" r:id="rId3"/>
    <sheet name="m-cresol-light products" sheetId="13" r:id="rId4"/>
    <sheet name="m-cresol-heavy products" sheetId="14" r:id="rId5"/>
    <sheet name="p-cresol-light products" sheetId="15" r:id="rId6"/>
    <sheet name="p-cresol-heavy products" sheetId="16" r:id="rId7"/>
    <sheet name="LBV o-cresol" sheetId="4" r:id="rId8"/>
    <sheet name="LBV m-cresol" sheetId="5" r:id="rId9"/>
    <sheet name="LBV p-cresol" sheetId="6" r:id="rId10"/>
  </sheets>
  <definedNames>
    <definedName name="_Hlk150424183" localSheetId="0">Title!$E$4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6" l="1"/>
  <c r="AE8" i="16" s="1"/>
  <c r="K8" i="16"/>
  <c r="L8" i="16"/>
  <c r="O8" i="16"/>
  <c r="AA8" i="16"/>
  <c r="AB8" i="16"/>
  <c r="AQ8" i="16"/>
  <c r="AR8" i="16"/>
  <c r="B9" i="16"/>
  <c r="G9" i="16"/>
  <c r="K9" i="16"/>
  <c r="L9" i="16" s="1"/>
  <c r="O9" i="16"/>
  <c r="O1" i="16" s="1"/>
  <c r="H21" i="16" s="1"/>
  <c r="S9" i="16"/>
  <c r="W9" i="16"/>
  <c r="AA9" i="16"/>
  <c r="AB9" i="16" s="1"/>
  <c r="AE9" i="16"/>
  <c r="AI9" i="16"/>
  <c r="AM9" i="16"/>
  <c r="AQ9" i="16"/>
  <c r="AR9" i="16" s="1"/>
  <c r="AU9" i="16"/>
  <c r="AY9" i="16"/>
  <c r="B10" i="16"/>
  <c r="AA10" i="16" s="1"/>
  <c r="AB10" i="16" s="1"/>
  <c r="G10" i="16"/>
  <c r="H10" i="16"/>
  <c r="K10" i="16"/>
  <c r="O10" i="16"/>
  <c r="W10" i="16"/>
  <c r="X10" i="16"/>
  <c r="AE10" i="16"/>
  <c r="AM10" i="16"/>
  <c r="AN10" i="16"/>
  <c r="AU10" i="16"/>
  <c r="B11" i="16"/>
  <c r="AA11" i="16" s="1"/>
  <c r="G11" i="16"/>
  <c r="K11" i="16"/>
  <c r="O11" i="16"/>
  <c r="P11" i="16" s="1"/>
  <c r="W11" i="16"/>
  <c r="AE11" i="16"/>
  <c r="AF11" i="16" s="1"/>
  <c r="AM11" i="16"/>
  <c r="AN11" i="16" s="1"/>
  <c r="AU11" i="16"/>
  <c r="AV11" i="16" s="1"/>
  <c r="B12" i="16"/>
  <c r="K12" i="16"/>
  <c r="O12" i="16"/>
  <c r="B13" i="16"/>
  <c r="G13" i="16"/>
  <c r="K13" i="16"/>
  <c r="O13" i="16"/>
  <c r="S13" i="16"/>
  <c r="T13" i="16" s="1"/>
  <c r="W13" i="16"/>
  <c r="AA13" i="16"/>
  <c r="AE13" i="16"/>
  <c r="AI13" i="16"/>
  <c r="AJ13" i="16" s="1"/>
  <c r="AM13" i="16"/>
  <c r="AQ13" i="16"/>
  <c r="AU13" i="16"/>
  <c r="AY13" i="16"/>
  <c r="AZ13" i="16" s="1"/>
  <c r="B14" i="16"/>
  <c r="S14" i="16" s="1"/>
  <c r="T14" i="16" s="1"/>
  <c r="G14" i="16"/>
  <c r="K14" i="16"/>
  <c r="O14" i="16"/>
  <c r="P14" i="16"/>
  <c r="W14" i="16"/>
  <c r="AE14" i="16"/>
  <c r="AF14" i="16"/>
  <c r="AM14" i="16"/>
  <c r="AU14" i="16"/>
  <c r="AV14" i="16"/>
  <c r="B15" i="16"/>
  <c r="S15" i="16" s="1"/>
  <c r="T15" i="16" s="1"/>
  <c r="G15" i="16"/>
  <c r="H15" i="16" s="1"/>
  <c r="K15" i="16"/>
  <c r="O15" i="16"/>
  <c r="W15" i="16"/>
  <c r="X15" i="16" s="1"/>
  <c r="AE15" i="16"/>
  <c r="AF15" i="16" s="1"/>
  <c r="AM15" i="16"/>
  <c r="AU15" i="16"/>
  <c r="AV15" i="16" s="1"/>
  <c r="B16" i="16"/>
  <c r="AE16" i="16" s="1"/>
  <c r="AF16" i="16" s="1"/>
  <c r="K16" i="16"/>
  <c r="O16" i="16"/>
  <c r="AA16" i="16"/>
  <c r="AB16" i="16" s="1"/>
  <c r="AQ16" i="16"/>
  <c r="AR16" i="16" s="1"/>
  <c r="B17" i="16"/>
  <c r="G17" i="16"/>
  <c r="H17" i="16"/>
  <c r="K17" i="16"/>
  <c r="O17" i="16"/>
  <c r="S17" i="16"/>
  <c r="T17" i="16" s="1"/>
  <c r="W17" i="16"/>
  <c r="AA17" i="16"/>
  <c r="AE17" i="16"/>
  <c r="AI17" i="16"/>
  <c r="AJ17" i="16" s="1"/>
  <c r="AM17" i="16"/>
  <c r="AN17" i="16"/>
  <c r="AQ17" i="16"/>
  <c r="AR17" i="16" s="1"/>
  <c r="AU17" i="16"/>
  <c r="AY17" i="16"/>
  <c r="B18" i="16"/>
  <c r="AA18" i="16" s="1"/>
  <c r="G18" i="16"/>
  <c r="H18" i="16" s="1"/>
  <c r="K18" i="16"/>
  <c r="O18" i="16"/>
  <c r="P18" i="16"/>
  <c r="W18" i="16"/>
  <c r="X18" i="16" s="1"/>
  <c r="AE18" i="16"/>
  <c r="AF18" i="16"/>
  <c r="AM18" i="16"/>
  <c r="AN18" i="16" s="1"/>
  <c r="AU18" i="16"/>
  <c r="AV18" i="16"/>
  <c r="B19" i="16"/>
  <c r="K19" i="16"/>
  <c r="O19" i="16"/>
  <c r="P19" i="16" s="1"/>
  <c r="AE19" i="16"/>
  <c r="AF19" i="16" s="1"/>
  <c r="B20" i="16"/>
  <c r="K20" i="16"/>
  <c r="L20" i="16"/>
  <c r="O20" i="16"/>
  <c r="S20" i="16"/>
  <c r="T20" i="16" s="1"/>
  <c r="AA20" i="16"/>
  <c r="AB20" i="16" s="1"/>
  <c r="AI20" i="16"/>
  <c r="AJ20" i="16"/>
  <c r="AQ20" i="16"/>
  <c r="AR20" i="16" s="1"/>
  <c r="AY20" i="16"/>
  <c r="AZ20" i="16" s="1"/>
  <c r="B21" i="16"/>
  <c r="G21" i="16"/>
  <c r="K21" i="16"/>
  <c r="L21" i="16" s="1"/>
  <c r="O21" i="16"/>
  <c r="P21" i="16"/>
  <c r="S21" i="16"/>
  <c r="W21" i="16"/>
  <c r="X21" i="16"/>
  <c r="AA21" i="16"/>
  <c r="AB21" i="16" s="1"/>
  <c r="AE21" i="16"/>
  <c r="AF21" i="16"/>
  <c r="AI21" i="16"/>
  <c r="AJ21" i="16" s="1"/>
  <c r="AM21" i="16"/>
  <c r="AQ21" i="16"/>
  <c r="AU21" i="16"/>
  <c r="AV21" i="16" s="1"/>
  <c r="AY21" i="16"/>
  <c r="B22" i="16"/>
  <c r="S22" i="16" s="1"/>
  <c r="T22" i="16" s="1"/>
  <c r="G22" i="16"/>
  <c r="H22" i="16"/>
  <c r="K22" i="16"/>
  <c r="O22" i="16"/>
  <c r="P22" i="16" s="1"/>
  <c r="W22" i="16"/>
  <c r="X22" i="16"/>
  <c r="AE22" i="16"/>
  <c r="AF22" i="16" s="1"/>
  <c r="AM22" i="16"/>
  <c r="AN22" i="16"/>
  <c r="AU22" i="16"/>
  <c r="AV22" i="16"/>
  <c r="B23" i="16"/>
  <c r="G23" i="16"/>
  <c r="H23" i="16" s="1"/>
  <c r="K23" i="16"/>
  <c r="L23" i="16" s="1"/>
  <c r="O23" i="16"/>
  <c r="P23" i="16" s="1"/>
  <c r="AA23" i="16"/>
  <c r="AB23" i="16"/>
  <c r="AE23" i="16"/>
  <c r="AF23" i="16" s="1"/>
  <c r="AQ23" i="16"/>
  <c r="AR23" i="16" s="1"/>
  <c r="B24" i="16"/>
  <c r="K24" i="16"/>
  <c r="L24" i="16" s="1"/>
  <c r="O24" i="16"/>
  <c r="AA24" i="16"/>
  <c r="AB24" i="16"/>
  <c r="AY24" i="16"/>
  <c r="AZ24" i="16"/>
  <c r="B25" i="16"/>
  <c r="G25" i="16"/>
  <c r="H25" i="16" s="1"/>
  <c r="K25" i="16"/>
  <c r="L25" i="16" s="1"/>
  <c r="O25" i="16"/>
  <c r="S25" i="16"/>
  <c r="T25" i="16" s="1"/>
  <c r="W25" i="16"/>
  <c r="X25" i="16"/>
  <c r="AA25" i="16"/>
  <c r="AB25" i="16" s="1"/>
  <c r="AE25" i="16"/>
  <c r="AF25" i="16"/>
  <c r="AI25" i="16"/>
  <c r="AJ25" i="16" s="1"/>
  <c r="AM25" i="16"/>
  <c r="AN25" i="16"/>
  <c r="AQ25" i="16"/>
  <c r="AR25" i="16" s="1"/>
  <c r="AU25" i="16"/>
  <c r="AV25" i="16" s="1"/>
  <c r="AY25" i="16"/>
  <c r="B26" i="16"/>
  <c r="G26" i="16" s="1"/>
  <c r="H26" i="16" s="1"/>
  <c r="K26" i="16"/>
  <c r="L26" i="16"/>
  <c r="O26" i="16"/>
  <c r="P26" i="16" s="1"/>
  <c r="AE26" i="16"/>
  <c r="AF26" i="16" s="1"/>
  <c r="AU26" i="16"/>
  <c r="AV26" i="16" s="1"/>
  <c r="B27" i="16"/>
  <c r="G27" i="16"/>
  <c r="H27" i="16" s="1"/>
  <c r="K27" i="16"/>
  <c r="L27" i="16" s="1"/>
  <c r="O27" i="16"/>
  <c r="P27" i="16" s="1"/>
  <c r="S27" i="16"/>
  <c r="T27" i="16" s="1"/>
  <c r="W27" i="16"/>
  <c r="X27" i="16" s="1"/>
  <c r="AA27" i="16"/>
  <c r="AB27" i="16"/>
  <c r="AM27" i="16"/>
  <c r="AN27" i="16" s="1"/>
  <c r="AU27" i="16"/>
  <c r="AV27" i="16" s="1"/>
  <c r="AY27" i="16"/>
  <c r="AZ27" i="16" s="1"/>
  <c r="B28" i="16"/>
  <c r="K28" i="16"/>
  <c r="L28" i="16" s="1"/>
  <c r="O28" i="16"/>
  <c r="P28" i="16"/>
  <c r="S28" i="16"/>
  <c r="T28" i="16" s="1"/>
  <c r="AA28" i="16"/>
  <c r="AB28" i="16" s="1"/>
  <c r="AI28" i="16"/>
  <c r="AJ28" i="16"/>
  <c r="AQ28" i="16"/>
  <c r="AR28" i="16" s="1"/>
  <c r="AY28" i="16"/>
  <c r="AZ28" i="16" s="1"/>
  <c r="B38" i="16"/>
  <c r="G38" i="16"/>
  <c r="K38" i="16"/>
  <c r="O38" i="16"/>
  <c r="S38" i="16"/>
  <c r="W38" i="16"/>
  <c r="AA38" i="16"/>
  <c r="AE38" i="16"/>
  <c r="AI38" i="16"/>
  <c r="AM38" i="16"/>
  <c r="AQ38" i="16"/>
  <c r="AU38" i="16"/>
  <c r="AY38" i="16"/>
  <c r="B39" i="16"/>
  <c r="G39" i="16" s="1"/>
  <c r="K39" i="16"/>
  <c r="O39" i="16"/>
  <c r="W39" i="16"/>
  <c r="AE39" i="16"/>
  <c r="AM39" i="16"/>
  <c r="B40" i="16"/>
  <c r="S40" i="16" s="1"/>
  <c r="G40" i="16"/>
  <c r="K40" i="16"/>
  <c r="O40" i="16"/>
  <c r="W40" i="16"/>
  <c r="AA40" i="16"/>
  <c r="AE40" i="16"/>
  <c r="AI40" i="16"/>
  <c r="AQ40" i="16"/>
  <c r="AU40" i="16"/>
  <c r="AY40" i="16"/>
  <c r="B41" i="16"/>
  <c r="K41" i="16"/>
  <c r="O41" i="16"/>
  <c r="S41" i="16"/>
  <c r="AI41" i="16"/>
  <c r="AQ41" i="16"/>
  <c r="B42" i="16"/>
  <c r="G42" i="16"/>
  <c r="K42" i="16"/>
  <c r="O42" i="16"/>
  <c r="S42" i="16"/>
  <c r="W42" i="16"/>
  <c r="AA42" i="16"/>
  <c r="AE42" i="16"/>
  <c r="AI42" i="16"/>
  <c r="AM42" i="16"/>
  <c r="AQ42" i="16"/>
  <c r="AU42" i="16"/>
  <c r="AY42" i="16"/>
  <c r="B43" i="16"/>
  <c r="G43" i="16"/>
  <c r="K43" i="16"/>
  <c r="O43" i="16"/>
  <c r="W43" i="16"/>
  <c r="AU43" i="16"/>
  <c r="B44" i="16"/>
  <c r="AI44" i="16" s="1"/>
  <c r="G44" i="16"/>
  <c r="K44" i="16"/>
  <c r="O44" i="16"/>
  <c r="B45" i="16"/>
  <c r="S45" i="16" s="1"/>
  <c r="K45" i="16"/>
  <c r="O45" i="16"/>
  <c r="B46" i="16"/>
  <c r="G46" i="16"/>
  <c r="K46" i="16"/>
  <c r="O46" i="16"/>
  <c r="S46" i="16"/>
  <c r="W46" i="16"/>
  <c r="AA46" i="16"/>
  <c r="AE46" i="16"/>
  <c r="AI46" i="16"/>
  <c r="AM46" i="16"/>
  <c r="AQ46" i="16"/>
  <c r="AU46" i="16"/>
  <c r="AY46" i="16"/>
  <c r="B47" i="16"/>
  <c r="G47" i="16"/>
  <c r="K47" i="16"/>
  <c r="O47" i="16"/>
  <c r="W47" i="16"/>
  <c r="AA47" i="16"/>
  <c r="AE47" i="16"/>
  <c r="AM47" i="16"/>
  <c r="AQ47" i="16"/>
  <c r="AU47" i="16"/>
  <c r="B48" i="16"/>
  <c r="K48" i="16"/>
  <c r="O48" i="16"/>
  <c r="AA48" i="16"/>
  <c r="AI48" i="16"/>
  <c r="AY48" i="16"/>
  <c r="B49" i="16"/>
  <c r="AE49" i="16" s="1"/>
  <c r="G49" i="16"/>
  <c r="K49" i="16"/>
  <c r="O49" i="16"/>
  <c r="S49" i="16"/>
  <c r="W49" i="16"/>
  <c r="AA49" i="16"/>
  <c r="AI49" i="16"/>
  <c r="AM49" i="16"/>
  <c r="AQ49" i="16"/>
  <c r="AY49" i="16"/>
  <c r="B50" i="16"/>
  <c r="G50" i="16"/>
  <c r="K50" i="16"/>
  <c r="O50" i="16"/>
  <c r="AE50" i="16"/>
  <c r="B51" i="16"/>
  <c r="AE51" i="16" s="1"/>
  <c r="K51" i="16"/>
  <c r="O51" i="16"/>
  <c r="B52" i="16"/>
  <c r="K52" i="16"/>
  <c r="O52" i="16"/>
  <c r="AA52" i="16"/>
  <c r="AY52" i="16"/>
  <c r="B53" i="16"/>
  <c r="G53" i="16" s="1"/>
  <c r="K53" i="16"/>
  <c r="O53" i="16"/>
  <c r="S53" i="16"/>
  <c r="AA53" i="16"/>
  <c r="AE53" i="16"/>
  <c r="AI53" i="16"/>
  <c r="AQ53" i="16"/>
  <c r="AU53" i="16"/>
  <c r="AY53" i="16"/>
  <c r="B54" i="16"/>
  <c r="G54" i="16"/>
  <c r="K54" i="16"/>
  <c r="O54" i="16"/>
  <c r="S54" i="16"/>
  <c r="W54" i="16"/>
  <c r="AA54" i="16"/>
  <c r="AE54" i="16"/>
  <c r="AI54" i="16"/>
  <c r="AM54" i="16"/>
  <c r="AQ54" i="16"/>
  <c r="AU54" i="16"/>
  <c r="AY54" i="16"/>
  <c r="B55" i="16"/>
  <c r="G55" i="16"/>
  <c r="K55" i="16"/>
  <c r="O55" i="16"/>
  <c r="AA55" i="16"/>
  <c r="AE55" i="16"/>
  <c r="AM55" i="16"/>
  <c r="AQ55" i="16"/>
  <c r="AU55" i="16"/>
  <c r="B56" i="16"/>
  <c r="K56" i="16"/>
  <c r="O56" i="16"/>
  <c r="S56" i="16"/>
  <c r="AA56" i="16"/>
  <c r="AE56" i="16"/>
  <c r="AI56" i="16"/>
  <c r="AQ56" i="16"/>
  <c r="AU56" i="16"/>
  <c r="AY56" i="16"/>
  <c r="B57" i="16"/>
  <c r="AE57" i="16" s="1"/>
  <c r="G57" i="16"/>
  <c r="K57" i="16"/>
  <c r="O57" i="16"/>
  <c r="S57" i="16"/>
  <c r="W57" i="16"/>
  <c r="AA57" i="16"/>
  <c r="AI57" i="16"/>
  <c r="AM57" i="16"/>
  <c r="AQ57" i="16"/>
  <c r="AY57" i="16"/>
  <c r="B58" i="16"/>
  <c r="K58" i="16"/>
  <c r="O58" i="16"/>
  <c r="AE58" i="16"/>
  <c r="AQ58" i="16"/>
  <c r="AU58" i="16"/>
  <c r="B64" i="16"/>
  <c r="G64" i="16" s="1"/>
  <c r="K64" i="16"/>
  <c r="W64" i="16"/>
  <c r="AI64" i="16"/>
  <c r="B65" i="16"/>
  <c r="G65" i="16"/>
  <c r="K65" i="16"/>
  <c r="S65" i="16"/>
  <c r="AI65" i="16"/>
  <c r="AM65" i="16"/>
  <c r="B66" i="16"/>
  <c r="AQ66" i="16" s="1"/>
  <c r="K66" i="16"/>
  <c r="S66" i="16"/>
  <c r="AA66" i="16"/>
  <c r="AY66" i="16"/>
  <c r="B67" i="16"/>
  <c r="G67" i="16"/>
  <c r="K67" i="16"/>
  <c r="O67" i="16"/>
  <c r="S67" i="16"/>
  <c r="W67" i="16"/>
  <c r="AA67" i="16"/>
  <c r="AE67" i="16"/>
  <c r="AI67" i="16"/>
  <c r="AM67" i="16"/>
  <c r="AQ67" i="16"/>
  <c r="AU67" i="16"/>
  <c r="AY67" i="16"/>
  <c r="B68" i="16"/>
  <c r="G68" i="16"/>
  <c r="K68" i="16"/>
  <c r="O68" i="16"/>
  <c r="W68" i="16"/>
  <c r="AA68" i="16"/>
  <c r="AM68" i="16"/>
  <c r="AU68" i="16"/>
  <c r="B69" i="16"/>
  <c r="G69" i="16" s="1"/>
  <c r="K69" i="16"/>
  <c r="O69" i="16"/>
  <c r="S69" i="16"/>
  <c r="AA69" i="16"/>
  <c r="AI69" i="16"/>
  <c r="AQ69" i="16"/>
  <c r="AY69" i="16"/>
  <c r="B70" i="16"/>
  <c r="G70" i="16"/>
  <c r="K70" i="16"/>
  <c r="O70" i="16"/>
  <c r="S70" i="16"/>
  <c r="W70" i="16"/>
  <c r="AA70" i="16"/>
  <c r="AE70" i="16"/>
  <c r="AI70" i="16"/>
  <c r="AM70" i="16"/>
  <c r="AQ70" i="16"/>
  <c r="AU70" i="16"/>
  <c r="AY70" i="16"/>
  <c r="B71" i="16"/>
  <c r="S71" i="16" s="1"/>
  <c r="G71" i="16"/>
  <c r="K71" i="16"/>
  <c r="O71" i="16"/>
  <c r="W71" i="16"/>
  <c r="AE71" i="16"/>
  <c r="AM71" i="16"/>
  <c r="AU71" i="16"/>
  <c r="B72" i="16"/>
  <c r="G72" i="16" s="1"/>
  <c r="K72" i="16"/>
  <c r="O72" i="16"/>
  <c r="AM72" i="16"/>
  <c r="AQ72" i="16"/>
  <c r="B73" i="16"/>
  <c r="AI73" i="16" s="1"/>
  <c r="K73" i="16"/>
  <c r="S73" i="16"/>
  <c r="AQ73" i="16"/>
  <c r="B74" i="16"/>
  <c r="G74" i="16"/>
  <c r="K74" i="16"/>
  <c r="O74" i="16"/>
  <c r="S74" i="16"/>
  <c r="W74" i="16"/>
  <c r="AA74" i="16"/>
  <c r="AE74" i="16"/>
  <c r="AI74" i="16"/>
  <c r="AM74" i="16"/>
  <c r="AQ74" i="16"/>
  <c r="AU74" i="16"/>
  <c r="AY74" i="16"/>
  <c r="B75" i="16"/>
  <c r="G75" i="16"/>
  <c r="K75" i="16"/>
  <c r="AE75" i="16"/>
  <c r="B76" i="16"/>
  <c r="AY76" i="16" s="1"/>
  <c r="G76" i="16"/>
  <c r="K76" i="16"/>
  <c r="AE76" i="16"/>
  <c r="B77" i="16"/>
  <c r="K77" i="16"/>
  <c r="B78" i="16"/>
  <c r="G78" i="16"/>
  <c r="K78" i="16"/>
  <c r="O78" i="16"/>
  <c r="S78" i="16"/>
  <c r="W78" i="16"/>
  <c r="AA78" i="16"/>
  <c r="AE78" i="16"/>
  <c r="AI78" i="16"/>
  <c r="AM78" i="16"/>
  <c r="AQ78" i="16"/>
  <c r="AU78" i="16"/>
  <c r="AY78" i="16"/>
  <c r="B79" i="16"/>
  <c r="S79" i="16" s="1"/>
  <c r="G79" i="16"/>
  <c r="K79" i="16"/>
  <c r="O79" i="16"/>
  <c r="W79" i="16"/>
  <c r="AE79" i="16"/>
  <c r="AM79" i="16"/>
  <c r="AU79" i="16"/>
  <c r="B80" i="16"/>
  <c r="AI80" i="16" s="1"/>
  <c r="G80" i="16"/>
  <c r="K80" i="16"/>
  <c r="AE80" i="16"/>
  <c r="AU80" i="16"/>
  <c r="AY80" i="16"/>
  <c r="B81" i="16"/>
  <c r="K81" i="16"/>
  <c r="S81" i="16"/>
  <c r="AA81" i="16"/>
  <c r="AI81" i="16"/>
  <c r="AM81" i="16"/>
  <c r="AQ81" i="16"/>
  <c r="AY81" i="16"/>
  <c r="B82" i="16"/>
  <c r="G82" i="16"/>
  <c r="K82" i="16"/>
  <c r="O82" i="16"/>
  <c r="S82" i="16"/>
  <c r="W82" i="16"/>
  <c r="AA82" i="16"/>
  <c r="AE82" i="16"/>
  <c r="AI82" i="16"/>
  <c r="AM82" i="16"/>
  <c r="AQ82" i="16"/>
  <c r="AU82" i="16"/>
  <c r="AY82" i="16"/>
  <c r="B83" i="16"/>
  <c r="S83" i="16" s="1"/>
  <c r="K83" i="16"/>
  <c r="O83" i="16"/>
  <c r="AA83" i="16"/>
  <c r="AE83" i="16"/>
  <c r="AQ83" i="16"/>
  <c r="AU83" i="16"/>
  <c r="B84" i="16"/>
  <c r="O84" i="16" s="1"/>
  <c r="K84" i="16"/>
  <c r="S84" i="16"/>
  <c r="AA84" i="16"/>
  <c r="AI84" i="16"/>
  <c r="AQ84" i="16"/>
  <c r="AY84" i="16"/>
  <c r="AR41" i="16" l="1"/>
  <c r="G77" i="16"/>
  <c r="W77" i="16"/>
  <c r="AM77" i="16"/>
  <c r="O77" i="16"/>
  <c r="AE77" i="16"/>
  <c r="AU77" i="16"/>
  <c r="AM51" i="16"/>
  <c r="AZ48" i="16"/>
  <c r="AA75" i="16"/>
  <c r="AQ75" i="16"/>
  <c r="S75" i="16"/>
  <c r="AI75" i="16"/>
  <c r="AY75" i="16"/>
  <c r="AV38" i="16"/>
  <c r="AV53" i="16"/>
  <c r="AA76" i="16"/>
  <c r="AQ76" i="16"/>
  <c r="AY45" i="16"/>
  <c r="AZ45" i="16" s="1"/>
  <c r="AA80" i="16"/>
  <c r="AY77" i="16"/>
  <c r="W76" i="16"/>
  <c r="O65" i="16"/>
  <c r="AE65" i="16"/>
  <c r="AU65" i="16"/>
  <c r="AQ65" i="16"/>
  <c r="W65" i="16"/>
  <c r="X49" i="16"/>
  <c r="AM44" i="16"/>
  <c r="AM84" i="16"/>
  <c r="W84" i="16"/>
  <c r="G84" i="16"/>
  <c r="W80" i="16"/>
  <c r="AU76" i="16"/>
  <c r="W75" i="16"/>
  <c r="AU64" i="16"/>
  <c r="O64" i="16"/>
  <c r="S58" i="16"/>
  <c r="AI58" i="16"/>
  <c r="AY58" i="16"/>
  <c r="AZ58" i="16" s="1"/>
  <c r="AM58" i="16"/>
  <c r="G58" i="16"/>
  <c r="AA58" i="16"/>
  <c r="AB58" i="16" s="1"/>
  <c r="AA50" i="16"/>
  <c r="AB50" i="16" s="1"/>
  <c r="AQ50" i="16"/>
  <c r="S50" i="16"/>
  <c r="AI50" i="16"/>
  <c r="AJ50" i="16" s="1"/>
  <c r="AY50" i="16"/>
  <c r="AM50" i="16"/>
  <c r="AU50" i="16"/>
  <c r="W50" i="16"/>
  <c r="T49" i="16"/>
  <c r="AA51" i="16"/>
  <c r="AQ51" i="16"/>
  <c r="AI51" i="16"/>
  <c r="S51" i="16"/>
  <c r="AU51" i="16"/>
  <c r="AV51" i="16" s="1"/>
  <c r="L58" i="16"/>
  <c r="AA77" i="16"/>
  <c r="AM83" i="16"/>
  <c r="W83" i="16"/>
  <c r="G83" i="16"/>
  <c r="AQ80" i="16"/>
  <c r="S77" i="16"/>
  <c r="S76" i="16"/>
  <c r="AU75" i="16"/>
  <c r="AE72" i="16"/>
  <c r="AA65" i="16"/>
  <c r="W51" i="16"/>
  <c r="AN38" i="16"/>
  <c r="AJ56" i="16"/>
  <c r="AQ44" i="16"/>
  <c r="W44" i="16"/>
  <c r="AE44" i="16"/>
  <c r="AU44" i="16"/>
  <c r="AV44" i="16" s="1"/>
  <c r="AY44" i="16"/>
  <c r="AA44" i="16"/>
  <c r="AM80" i="16"/>
  <c r="AQ77" i="16"/>
  <c r="O73" i="16"/>
  <c r="AE73" i="16"/>
  <c r="AU73" i="16"/>
  <c r="G73" i="16"/>
  <c r="W73" i="16"/>
  <c r="AM73" i="16"/>
  <c r="G66" i="16"/>
  <c r="W66" i="16"/>
  <c r="AM66" i="16"/>
  <c r="O66" i="16"/>
  <c r="AI66" i="16"/>
  <c r="AU66" i="16"/>
  <c r="T57" i="16"/>
  <c r="S44" i="16"/>
  <c r="T44" i="16" s="1"/>
  <c r="AY51" i="16"/>
  <c r="AV58" i="16"/>
  <c r="G45" i="16"/>
  <c r="W45" i="16"/>
  <c r="X45" i="16" s="1"/>
  <c r="AM45" i="16"/>
  <c r="AE45" i="16"/>
  <c r="AU45" i="16"/>
  <c r="AI45" i="16"/>
  <c r="AQ45" i="16"/>
  <c r="AR45" i="16" s="1"/>
  <c r="AA45" i="16"/>
  <c r="O76" i="16"/>
  <c r="S72" i="16"/>
  <c r="AI72" i="16"/>
  <c r="AY72" i="16"/>
  <c r="AR57" i="16"/>
  <c r="AY83" i="16"/>
  <c r="AI83" i="16"/>
  <c r="O80" i="16"/>
  <c r="AM75" i="16"/>
  <c r="O75" i="16"/>
  <c r="AA73" i="16"/>
  <c r="AA72" i="16"/>
  <c r="S68" i="16"/>
  <c r="AI68" i="16"/>
  <c r="AY68" i="16"/>
  <c r="AE68" i="16"/>
  <c r="AQ68" i="16"/>
  <c r="AY65" i="16"/>
  <c r="G52" i="16"/>
  <c r="W52" i="16"/>
  <c r="AM52" i="16"/>
  <c r="AN52" i="16" s="1"/>
  <c r="AE52" i="16"/>
  <c r="AU52" i="16"/>
  <c r="AI52" i="16"/>
  <c r="AJ52" i="16" s="1"/>
  <c r="AQ52" i="16"/>
  <c r="S52" i="16"/>
  <c r="S80" i="16"/>
  <c r="AM76" i="16"/>
  <c r="AU84" i="16"/>
  <c r="AE84" i="16"/>
  <c r="O81" i="16"/>
  <c r="AE81" i="16"/>
  <c r="AU81" i="16"/>
  <c r="G81" i="16"/>
  <c r="W81" i="16"/>
  <c r="AI77" i="16"/>
  <c r="AI76" i="16"/>
  <c r="AY73" i="16"/>
  <c r="AU72" i="16"/>
  <c r="W72" i="16"/>
  <c r="AE66" i="16"/>
  <c r="AA64" i="16"/>
  <c r="AQ64" i="16"/>
  <c r="AY64" i="16"/>
  <c r="AE64" i="16"/>
  <c r="S64" i="16"/>
  <c r="AM64" i="16"/>
  <c r="W58" i="16"/>
  <c r="G51" i="16"/>
  <c r="H51" i="16" s="1"/>
  <c r="H47" i="16"/>
  <c r="AQ79" i="16"/>
  <c r="AA79" i="16"/>
  <c r="AQ71" i="16"/>
  <c r="AA71" i="16"/>
  <c r="AU69" i="16"/>
  <c r="AE69" i="16"/>
  <c r="G56" i="16"/>
  <c r="W56" i="16"/>
  <c r="X56" i="16" s="1"/>
  <c r="AM56" i="16"/>
  <c r="AF47" i="16"/>
  <c r="AN42" i="16"/>
  <c r="H40" i="16"/>
  <c r="AE48" i="16"/>
  <c r="AU48" i="16"/>
  <c r="G48" i="16"/>
  <c r="H48" i="16" s="1"/>
  <c r="W48" i="16"/>
  <c r="AM48" i="16"/>
  <c r="AJ42" i="16"/>
  <c r="AE41" i="16"/>
  <c r="AU41" i="16"/>
  <c r="G41" i="16"/>
  <c r="H41" i="16" s="1"/>
  <c r="W41" i="16"/>
  <c r="AM41" i="16"/>
  <c r="AA41" i="16"/>
  <c r="AB41" i="16" s="1"/>
  <c r="AY41" i="16"/>
  <c r="AA26" i="16"/>
  <c r="AB26" i="16" s="1"/>
  <c r="AQ26" i="16"/>
  <c r="AR26" i="16" s="1"/>
  <c r="S26" i="16"/>
  <c r="T26" i="16" s="1"/>
  <c r="AI26" i="16"/>
  <c r="AJ26" i="16" s="1"/>
  <c r="AY26" i="16"/>
  <c r="AZ26" i="16" s="1"/>
  <c r="AM26" i="16"/>
  <c r="AN26" i="16" s="1"/>
  <c r="AA19" i="16"/>
  <c r="AB19" i="16" s="1"/>
  <c r="AQ19" i="16"/>
  <c r="AR19" i="16" s="1"/>
  <c r="S19" i="16"/>
  <c r="T19" i="16" s="1"/>
  <c r="AI19" i="16"/>
  <c r="AJ19" i="16" s="1"/>
  <c r="AY19" i="16"/>
  <c r="AZ19" i="16" s="1"/>
  <c r="G19" i="16"/>
  <c r="H19" i="16" s="1"/>
  <c r="AM19" i="16"/>
  <c r="AN19" i="16" s="1"/>
  <c r="AU19" i="16"/>
  <c r="AV19" i="16" s="1"/>
  <c r="W19" i="16"/>
  <c r="X19" i="16" s="1"/>
  <c r="S55" i="16"/>
  <c r="AI55" i="16"/>
  <c r="AY55" i="16"/>
  <c r="AJ54" i="16"/>
  <c r="P44" i="16"/>
  <c r="AE24" i="16"/>
  <c r="AF24" i="16" s="1"/>
  <c r="AU24" i="16"/>
  <c r="AV24" i="16" s="1"/>
  <c r="G24" i="16"/>
  <c r="H24" i="16" s="1"/>
  <c r="W24" i="16"/>
  <c r="X24" i="16" s="1"/>
  <c r="AM24" i="16"/>
  <c r="AN24" i="16" s="1"/>
  <c r="AI24" i="16"/>
  <c r="AJ24" i="16" s="1"/>
  <c r="S24" i="16"/>
  <c r="T24" i="16" s="1"/>
  <c r="AQ24" i="16"/>
  <c r="AR24" i="16" s="1"/>
  <c r="AY79" i="16"/>
  <c r="AI79" i="16"/>
  <c r="AY71" i="16"/>
  <c r="AI71" i="16"/>
  <c r="AM69" i="16"/>
  <c r="W69" i="16"/>
  <c r="W55" i="16"/>
  <c r="AB53" i="16"/>
  <c r="AQ48" i="16"/>
  <c r="S48" i="16"/>
  <c r="T48" i="16" s="1"/>
  <c r="AA43" i="16"/>
  <c r="AQ43" i="16"/>
  <c r="S43" i="16"/>
  <c r="T43" i="16" s="1"/>
  <c r="AI43" i="16"/>
  <c r="AY43" i="16"/>
  <c r="AE43" i="16"/>
  <c r="AF43" i="16" s="1"/>
  <c r="AM43" i="16"/>
  <c r="AE27" i="16"/>
  <c r="AF27" i="16" s="1"/>
  <c r="AI27" i="16"/>
  <c r="AJ27" i="16" s="1"/>
  <c r="AQ27" i="16"/>
  <c r="AR27" i="16" s="1"/>
  <c r="W26" i="16"/>
  <c r="X26" i="16" s="1"/>
  <c r="S23" i="16"/>
  <c r="T23" i="16" s="1"/>
  <c r="AI23" i="16"/>
  <c r="AJ23" i="16" s="1"/>
  <c r="AY23" i="16"/>
  <c r="AZ23" i="16" s="1"/>
  <c r="AM23" i="16"/>
  <c r="AN23" i="16" s="1"/>
  <c r="W23" i="16"/>
  <c r="X23" i="16" s="1"/>
  <c r="AU23" i="16"/>
  <c r="AV23" i="16" s="1"/>
  <c r="S47" i="16"/>
  <c r="AI47" i="16"/>
  <c r="AJ47" i="16" s="1"/>
  <c r="AV40" i="16"/>
  <c r="P25" i="16"/>
  <c r="AZ21" i="16"/>
  <c r="G20" i="16"/>
  <c r="H20" i="16" s="1"/>
  <c r="W20" i="16"/>
  <c r="X20" i="16" s="1"/>
  <c r="AM20" i="16"/>
  <c r="AN20" i="16" s="1"/>
  <c r="AE20" i="16"/>
  <c r="AF20" i="16" s="1"/>
  <c r="AU20" i="16"/>
  <c r="AV20" i="16" s="1"/>
  <c r="L17" i="16"/>
  <c r="AN15" i="16"/>
  <c r="AB13" i="16"/>
  <c r="X11" i="16"/>
  <c r="AZ9" i="16"/>
  <c r="T9" i="16"/>
  <c r="P8" i="16"/>
  <c r="L10" i="16"/>
  <c r="P16" i="16"/>
  <c r="L18" i="16"/>
  <c r="P24" i="16"/>
  <c r="P9" i="16"/>
  <c r="AF9" i="16"/>
  <c r="AV9" i="16"/>
  <c r="L11" i="16"/>
  <c r="H13" i="16"/>
  <c r="X13" i="16"/>
  <c r="AN13" i="16"/>
  <c r="P17" i="16"/>
  <c r="AF17" i="16"/>
  <c r="AV17" i="16"/>
  <c r="L19" i="16"/>
  <c r="P10" i="16"/>
  <c r="AF10" i="16"/>
  <c r="AV10" i="16"/>
  <c r="L12" i="16"/>
  <c r="H14" i="16"/>
  <c r="X14" i="16"/>
  <c r="AN14" i="16"/>
  <c r="P12" i="16"/>
  <c r="L14" i="16"/>
  <c r="P20" i="16"/>
  <c r="H9" i="16"/>
  <c r="X9" i="16"/>
  <c r="AN9" i="16"/>
  <c r="P13" i="16"/>
  <c r="AF13" i="16"/>
  <c r="AV13" i="16"/>
  <c r="L15" i="16"/>
  <c r="AU57" i="16"/>
  <c r="AV57" i="16" s="1"/>
  <c r="AM53" i="16"/>
  <c r="W53" i="16"/>
  <c r="AU49" i="16"/>
  <c r="AY47" i="16"/>
  <c r="T42" i="16"/>
  <c r="AM40" i="16"/>
  <c r="AU39" i="16"/>
  <c r="AJ38" i="16"/>
  <c r="O2" i="16"/>
  <c r="P55" i="16" s="1"/>
  <c r="G28" i="16"/>
  <c r="H28" i="16" s="1"/>
  <c r="W28" i="16"/>
  <c r="X28" i="16" s="1"/>
  <c r="AM28" i="16"/>
  <c r="AN28" i="16" s="1"/>
  <c r="AE28" i="16"/>
  <c r="AF28" i="16" s="1"/>
  <c r="AU28" i="16"/>
  <c r="AV28" i="16" s="1"/>
  <c r="AZ25" i="16"/>
  <c r="L22" i="16"/>
  <c r="AR21" i="16"/>
  <c r="AB18" i="16"/>
  <c r="AB17" i="16"/>
  <c r="P15" i="16"/>
  <c r="H11" i="16"/>
  <c r="S39" i="16"/>
  <c r="T39" i="16" s="1"/>
  <c r="AI39" i="16"/>
  <c r="AJ39" i="16" s="1"/>
  <c r="AY39" i="16"/>
  <c r="AA39" i="16"/>
  <c r="AQ39" i="16"/>
  <c r="L38" i="16"/>
  <c r="AN21" i="16"/>
  <c r="T21" i="16"/>
  <c r="AZ17" i="16"/>
  <c r="X17" i="16"/>
  <c r="L16" i="16"/>
  <c r="AR13" i="16"/>
  <c r="L13" i="16"/>
  <c r="G12" i="16"/>
  <c r="H12" i="16" s="1"/>
  <c r="W12" i="16"/>
  <c r="X12" i="16" s="1"/>
  <c r="AM12" i="16"/>
  <c r="AN12" i="16" s="1"/>
  <c r="AA12" i="16"/>
  <c r="AB12" i="16" s="1"/>
  <c r="AQ12" i="16"/>
  <c r="AR12" i="16" s="1"/>
  <c r="AE12" i="16"/>
  <c r="AF12" i="16" s="1"/>
  <c r="AU12" i="16"/>
  <c r="AV12" i="16" s="1"/>
  <c r="S12" i="16"/>
  <c r="T12" i="16" s="1"/>
  <c r="AI12" i="16"/>
  <c r="AJ12" i="16" s="1"/>
  <c r="AY12" i="16"/>
  <c r="AZ12" i="16" s="1"/>
  <c r="AB11" i="16"/>
  <c r="AJ9" i="16"/>
  <c r="AF8" i="16"/>
  <c r="AQ15" i="16"/>
  <c r="AR15" i="16" s="1"/>
  <c r="AA15" i="16"/>
  <c r="AB15" i="16" s="1"/>
  <c r="AY11" i="16"/>
  <c r="AZ11" i="16" s="1"/>
  <c r="AI11" i="16"/>
  <c r="AJ11" i="16" s="1"/>
  <c r="S11" i="16"/>
  <c r="T11" i="16" s="1"/>
  <c r="AQ22" i="16"/>
  <c r="AR22" i="16" s="1"/>
  <c r="AA22" i="16"/>
  <c r="AB22" i="16" s="1"/>
  <c r="AY18" i="16"/>
  <c r="AZ18" i="16" s="1"/>
  <c r="AI18" i="16"/>
  <c r="AJ18" i="16" s="1"/>
  <c r="S18" i="16"/>
  <c r="T18" i="16" s="1"/>
  <c r="AM16" i="16"/>
  <c r="AN16" i="16" s="1"/>
  <c r="W16" i="16"/>
  <c r="X16" i="16" s="1"/>
  <c r="G16" i="16"/>
  <c r="H16" i="16" s="1"/>
  <c r="AQ14" i="16"/>
  <c r="AR14" i="16" s="1"/>
  <c r="AA14" i="16"/>
  <c r="AB14" i="16" s="1"/>
  <c r="AY10" i="16"/>
  <c r="AZ10" i="16" s="1"/>
  <c r="AI10" i="16"/>
  <c r="AJ10" i="16" s="1"/>
  <c r="S10" i="16"/>
  <c r="T10" i="16" s="1"/>
  <c r="AM8" i="16"/>
  <c r="AN8" i="16" s="1"/>
  <c r="W8" i="16"/>
  <c r="X8" i="16" s="1"/>
  <c r="G8" i="16"/>
  <c r="H8" i="16" s="1"/>
  <c r="AY16" i="16"/>
  <c r="AZ16" i="16" s="1"/>
  <c r="AI16" i="16"/>
  <c r="AJ16" i="16" s="1"/>
  <c r="S16" i="16"/>
  <c r="T16" i="16" s="1"/>
  <c r="AY8" i="16"/>
  <c r="AZ8" i="16" s="1"/>
  <c r="AI8" i="16"/>
  <c r="AJ8" i="16" s="1"/>
  <c r="S8" i="16"/>
  <c r="T8" i="16" s="1"/>
  <c r="AY15" i="16"/>
  <c r="AZ15" i="16" s="1"/>
  <c r="AI15" i="16"/>
  <c r="AJ15" i="16" s="1"/>
  <c r="AQ11" i="16"/>
  <c r="AR11" i="16" s="1"/>
  <c r="AY22" i="16"/>
  <c r="AZ22" i="16" s="1"/>
  <c r="AI22" i="16"/>
  <c r="AJ22" i="16" s="1"/>
  <c r="AQ18" i="16"/>
  <c r="AR18" i="16" s="1"/>
  <c r="AU16" i="16"/>
  <c r="AV16" i="16" s="1"/>
  <c r="AY14" i="16"/>
  <c r="AZ14" i="16" s="1"/>
  <c r="AI14" i="16"/>
  <c r="AJ14" i="16" s="1"/>
  <c r="AQ10" i="16"/>
  <c r="AR10" i="16" s="1"/>
  <c r="AU8" i="16"/>
  <c r="AV8" i="16" s="1"/>
  <c r="C4" i="15"/>
  <c r="E4" i="15"/>
  <c r="G4" i="15"/>
  <c r="I4" i="15"/>
  <c r="K4" i="15"/>
  <c r="M4" i="15"/>
  <c r="O4" i="15"/>
  <c r="Q4" i="15"/>
  <c r="S4" i="15"/>
  <c r="U4" i="15"/>
  <c r="W4" i="15"/>
  <c r="Y4" i="15"/>
  <c r="AE4" i="15"/>
  <c r="AG4" i="15"/>
  <c r="AI4" i="15"/>
  <c r="AK4" i="15"/>
  <c r="AM4" i="15"/>
  <c r="AU4" i="15"/>
  <c r="BA4" i="15"/>
  <c r="BC4" i="15"/>
  <c r="C5" i="15"/>
  <c r="E5" i="15"/>
  <c r="G5" i="15"/>
  <c r="I5" i="15"/>
  <c r="K5" i="15"/>
  <c r="M5" i="15"/>
  <c r="O5" i="15"/>
  <c r="Q5" i="15"/>
  <c r="S5" i="15"/>
  <c r="U5" i="15"/>
  <c r="W5" i="15"/>
  <c r="Y5" i="15"/>
  <c r="AE5" i="15"/>
  <c r="AG5" i="15"/>
  <c r="AI5" i="15"/>
  <c r="AK5" i="15"/>
  <c r="AM5" i="15"/>
  <c r="AU5" i="15"/>
  <c r="BA5" i="15"/>
  <c r="BC5" i="15"/>
  <c r="C6" i="15"/>
  <c r="E6" i="15"/>
  <c r="G6" i="15"/>
  <c r="I6" i="15"/>
  <c r="K6" i="15"/>
  <c r="M6" i="15"/>
  <c r="O6" i="15"/>
  <c r="Q6" i="15"/>
  <c r="S6" i="15"/>
  <c r="U6" i="15"/>
  <c r="W6" i="15"/>
  <c r="Y6" i="15"/>
  <c r="AE6" i="15"/>
  <c r="AG6" i="15"/>
  <c r="AI6" i="15"/>
  <c r="AK6" i="15"/>
  <c r="AM6" i="15"/>
  <c r="AU6" i="15"/>
  <c r="BA6" i="15"/>
  <c r="BC6" i="15"/>
  <c r="C7" i="15"/>
  <c r="E7" i="15"/>
  <c r="G7" i="15"/>
  <c r="I7" i="15"/>
  <c r="K7" i="15"/>
  <c r="M7" i="15"/>
  <c r="O7" i="15"/>
  <c r="Q7" i="15"/>
  <c r="S7" i="15"/>
  <c r="U7" i="15"/>
  <c r="W7" i="15"/>
  <c r="Y7" i="15"/>
  <c r="AE7" i="15"/>
  <c r="AG7" i="15"/>
  <c r="AI7" i="15"/>
  <c r="AK7" i="15"/>
  <c r="AM7" i="15"/>
  <c r="AU7" i="15"/>
  <c r="BA7" i="15"/>
  <c r="BC7" i="15"/>
  <c r="C8" i="15"/>
  <c r="E8" i="15"/>
  <c r="G8" i="15"/>
  <c r="I8" i="15"/>
  <c r="K8" i="15"/>
  <c r="M8" i="15"/>
  <c r="O8" i="15"/>
  <c r="Q8" i="15"/>
  <c r="S8" i="15"/>
  <c r="U8" i="15"/>
  <c r="W8" i="15"/>
  <c r="Y8" i="15"/>
  <c r="AE8" i="15"/>
  <c r="AG8" i="15"/>
  <c r="AI8" i="15"/>
  <c r="AK8" i="15"/>
  <c r="AM8" i="15"/>
  <c r="AU8" i="15"/>
  <c r="BA8" i="15"/>
  <c r="BC8" i="15"/>
  <c r="C9" i="15"/>
  <c r="E9" i="15"/>
  <c r="G9" i="15"/>
  <c r="I9" i="15"/>
  <c r="K9" i="15"/>
  <c r="M9" i="15"/>
  <c r="O9" i="15"/>
  <c r="Q9" i="15"/>
  <c r="S9" i="15"/>
  <c r="U9" i="15"/>
  <c r="W9" i="15"/>
  <c r="Y9" i="15"/>
  <c r="AE9" i="15"/>
  <c r="AG9" i="15"/>
  <c r="AI9" i="15"/>
  <c r="AK9" i="15"/>
  <c r="AM9" i="15"/>
  <c r="AU9" i="15"/>
  <c r="BA9" i="15"/>
  <c r="BC9" i="15"/>
  <c r="C10" i="15"/>
  <c r="E10" i="15"/>
  <c r="G10" i="15"/>
  <c r="I10" i="15"/>
  <c r="K10" i="15"/>
  <c r="M10" i="15"/>
  <c r="O10" i="15"/>
  <c r="Q10" i="15"/>
  <c r="S10" i="15"/>
  <c r="U10" i="15"/>
  <c r="W10" i="15"/>
  <c r="Y10" i="15"/>
  <c r="AE10" i="15"/>
  <c r="AG10" i="15"/>
  <c r="AI10" i="15"/>
  <c r="AK10" i="15"/>
  <c r="AM10" i="15"/>
  <c r="AU10" i="15"/>
  <c r="BA10" i="15"/>
  <c r="BC10" i="15"/>
  <c r="C11" i="15"/>
  <c r="E11" i="15"/>
  <c r="G11" i="15"/>
  <c r="I11" i="15"/>
  <c r="K11" i="15"/>
  <c r="M11" i="15"/>
  <c r="O11" i="15"/>
  <c r="Q11" i="15"/>
  <c r="S11" i="15"/>
  <c r="U11" i="15"/>
  <c r="W11" i="15"/>
  <c r="Y11" i="15"/>
  <c r="AE11" i="15"/>
  <c r="AG11" i="15"/>
  <c r="AI11" i="15"/>
  <c r="AK11" i="15"/>
  <c r="AM11" i="15"/>
  <c r="AU11" i="15"/>
  <c r="BA11" i="15"/>
  <c r="BC11" i="15"/>
  <c r="C12" i="15"/>
  <c r="E12" i="15"/>
  <c r="G12" i="15"/>
  <c r="I12" i="15"/>
  <c r="K12" i="15"/>
  <c r="M12" i="15"/>
  <c r="O12" i="15"/>
  <c r="Q12" i="15"/>
  <c r="S12" i="15"/>
  <c r="U12" i="15"/>
  <c r="W12" i="15"/>
  <c r="Y12" i="15"/>
  <c r="AE12" i="15"/>
  <c r="AG12" i="15"/>
  <c r="AI12" i="15"/>
  <c r="AK12" i="15"/>
  <c r="AM12" i="15"/>
  <c r="AU12" i="15"/>
  <c r="BA12" i="15"/>
  <c r="BC12" i="15"/>
  <c r="C13" i="15"/>
  <c r="E13" i="15"/>
  <c r="G13" i="15"/>
  <c r="I13" i="15"/>
  <c r="K13" i="15"/>
  <c r="M13" i="15"/>
  <c r="O13" i="15"/>
  <c r="Q13" i="15"/>
  <c r="S13" i="15"/>
  <c r="U13" i="15"/>
  <c r="W13" i="15"/>
  <c r="Y13" i="15"/>
  <c r="AE13" i="15"/>
  <c r="AG13" i="15"/>
  <c r="AI13" i="15"/>
  <c r="AK13" i="15"/>
  <c r="AM13" i="15"/>
  <c r="AU13" i="15"/>
  <c r="BA13" i="15"/>
  <c r="BC13" i="15"/>
  <c r="C14" i="15"/>
  <c r="E14" i="15"/>
  <c r="G14" i="15"/>
  <c r="I14" i="15"/>
  <c r="K14" i="15"/>
  <c r="M14" i="15"/>
  <c r="O14" i="15"/>
  <c r="Q14" i="15"/>
  <c r="S14" i="15"/>
  <c r="U14" i="15"/>
  <c r="W14" i="15"/>
  <c r="Y14" i="15"/>
  <c r="AE14" i="15"/>
  <c r="AG14" i="15"/>
  <c r="AI14" i="15"/>
  <c r="AK14" i="15"/>
  <c r="AM14" i="15"/>
  <c r="AU14" i="15"/>
  <c r="BA14" i="15"/>
  <c r="BC14" i="15"/>
  <c r="C15" i="15"/>
  <c r="E15" i="15"/>
  <c r="G15" i="15"/>
  <c r="I15" i="15"/>
  <c r="K15" i="15"/>
  <c r="M15" i="15"/>
  <c r="O15" i="15"/>
  <c r="Q15" i="15"/>
  <c r="S15" i="15"/>
  <c r="U15" i="15"/>
  <c r="W15" i="15"/>
  <c r="Y15" i="15"/>
  <c r="AE15" i="15"/>
  <c r="AG15" i="15"/>
  <c r="AI15" i="15"/>
  <c r="AK15" i="15"/>
  <c r="AM15" i="15"/>
  <c r="AU15" i="15"/>
  <c r="BA15" i="15"/>
  <c r="BC15" i="15"/>
  <c r="C16" i="15"/>
  <c r="E16" i="15"/>
  <c r="G16" i="15"/>
  <c r="I16" i="15"/>
  <c r="K16" i="15"/>
  <c r="M16" i="15"/>
  <c r="O16" i="15"/>
  <c r="Q16" i="15"/>
  <c r="S16" i="15"/>
  <c r="U16" i="15"/>
  <c r="W16" i="15"/>
  <c r="Y16" i="15"/>
  <c r="AE16" i="15"/>
  <c r="AG16" i="15"/>
  <c r="AI16" i="15"/>
  <c r="AK16" i="15"/>
  <c r="AM16" i="15"/>
  <c r="AU16" i="15"/>
  <c r="BA16" i="15"/>
  <c r="BC16" i="15"/>
  <c r="C17" i="15"/>
  <c r="E17" i="15"/>
  <c r="G17" i="15"/>
  <c r="I17" i="15"/>
  <c r="K17" i="15"/>
  <c r="M17" i="15"/>
  <c r="O17" i="15"/>
  <c r="Q17" i="15"/>
  <c r="S17" i="15"/>
  <c r="U17" i="15"/>
  <c r="W17" i="15"/>
  <c r="Y17" i="15"/>
  <c r="AE17" i="15"/>
  <c r="AG17" i="15"/>
  <c r="AI17" i="15"/>
  <c r="AK17" i="15"/>
  <c r="AM17" i="15"/>
  <c r="AU17" i="15"/>
  <c r="BA17" i="15"/>
  <c r="BC17" i="15"/>
  <c r="C18" i="15"/>
  <c r="E18" i="15"/>
  <c r="G18" i="15"/>
  <c r="I18" i="15"/>
  <c r="K18" i="15"/>
  <c r="M18" i="15"/>
  <c r="O18" i="15"/>
  <c r="Q18" i="15"/>
  <c r="S18" i="15"/>
  <c r="U18" i="15"/>
  <c r="W18" i="15"/>
  <c r="Y18" i="15"/>
  <c r="AE18" i="15"/>
  <c r="AG18" i="15"/>
  <c r="AI18" i="15"/>
  <c r="AK18" i="15"/>
  <c r="AM18" i="15"/>
  <c r="AU18" i="15"/>
  <c r="BA18" i="15"/>
  <c r="BC18" i="15"/>
  <c r="C19" i="15"/>
  <c r="E19" i="15"/>
  <c r="G19" i="15"/>
  <c r="I19" i="15"/>
  <c r="K19" i="15"/>
  <c r="M19" i="15"/>
  <c r="O19" i="15"/>
  <c r="Q19" i="15"/>
  <c r="S19" i="15"/>
  <c r="U19" i="15"/>
  <c r="W19" i="15"/>
  <c r="Y19" i="15"/>
  <c r="AE19" i="15"/>
  <c r="AG19" i="15"/>
  <c r="AI19" i="15"/>
  <c r="AK19" i="15"/>
  <c r="AM19" i="15"/>
  <c r="AU19" i="15"/>
  <c r="BA19" i="15"/>
  <c r="BC19" i="15"/>
  <c r="C20" i="15"/>
  <c r="E20" i="15"/>
  <c r="G20" i="15"/>
  <c r="I20" i="15"/>
  <c r="K20" i="15"/>
  <c r="M20" i="15"/>
  <c r="O20" i="15"/>
  <c r="Q20" i="15"/>
  <c r="S20" i="15"/>
  <c r="U20" i="15"/>
  <c r="W20" i="15"/>
  <c r="Y20" i="15"/>
  <c r="AE20" i="15"/>
  <c r="AG20" i="15"/>
  <c r="AI20" i="15"/>
  <c r="AK20" i="15"/>
  <c r="AM20" i="15"/>
  <c r="AU20" i="15"/>
  <c r="BA20" i="15"/>
  <c r="BC20" i="15"/>
  <c r="C21" i="15"/>
  <c r="E21" i="15"/>
  <c r="G21" i="15"/>
  <c r="I21" i="15"/>
  <c r="K21" i="15"/>
  <c r="M21" i="15"/>
  <c r="O21" i="15"/>
  <c r="Q21" i="15"/>
  <c r="S21" i="15"/>
  <c r="U21" i="15"/>
  <c r="W21" i="15"/>
  <c r="Y21" i="15"/>
  <c r="AE21" i="15"/>
  <c r="AG21" i="15"/>
  <c r="AI21" i="15"/>
  <c r="AK21" i="15"/>
  <c r="AM21" i="15"/>
  <c r="AU21" i="15"/>
  <c r="BA21" i="15"/>
  <c r="BC21" i="15"/>
  <c r="C22" i="15"/>
  <c r="E22" i="15"/>
  <c r="G22" i="15"/>
  <c r="I22" i="15"/>
  <c r="K22" i="15"/>
  <c r="M22" i="15"/>
  <c r="O22" i="15"/>
  <c r="Q22" i="15"/>
  <c r="S22" i="15"/>
  <c r="U22" i="15"/>
  <c r="W22" i="15"/>
  <c r="Y22" i="15"/>
  <c r="AE22" i="15"/>
  <c r="AG22" i="15"/>
  <c r="AI22" i="15"/>
  <c r="AK22" i="15"/>
  <c r="AM22" i="15"/>
  <c r="AU22" i="15"/>
  <c r="BA22" i="15"/>
  <c r="BC22" i="15"/>
  <c r="C23" i="15"/>
  <c r="E23" i="15"/>
  <c r="G23" i="15"/>
  <c r="I23" i="15"/>
  <c r="K23" i="15"/>
  <c r="M23" i="15"/>
  <c r="O23" i="15"/>
  <c r="Q23" i="15"/>
  <c r="S23" i="15"/>
  <c r="U23" i="15"/>
  <c r="W23" i="15"/>
  <c r="Y23" i="15"/>
  <c r="AE23" i="15"/>
  <c r="AG23" i="15"/>
  <c r="AI23" i="15"/>
  <c r="AK23" i="15"/>
  <c r="AM23" i="15"/>
  <c r="AU23" i="15"/>
  <c r="BA23" i="15"/>
  <c r="BC23" i="15"/>
  <c r="C24" i="15"/>
  <c r="E24" i="15"/>
  <c r="G24" i="15"/>
  <c r="I24" i="15"/>
  <c r="K24" i="15"/>
  <c r="M24" i="15"/>
  <c r="O24" i="15"/>
  <c r="Q24" i="15"/>
  <c r="S24" i="15"/>
  <c r="U24" i="15"/>
  <c r="W24" i="15"/>
  <c r="Y24" i="15"/>
  <c r="AE24" i="15"/>
  <c r="AG24" i="15"/>
  <c r="AI24" i="15"/>
  <c r="AK24" i="15"/>
  <c r="AM24" i="15"/>
  <c r="AU24" i="15"/>
  <c r="BA24" i="15"/>
  <c r="BC24" i="15"/>
  <c r="C31" i="15"/>
  <c r="E31" i="15"/>
  <c r="G31" i="15"/>
  <c r="I31" i="15"/>
  <c r="K31" i="15"/>
  <c r="M31" i="15"/>
  <c r="O31" i="15"/>
  <c r="Q31" i="15"/>
  <c r="S31" i="15"/>
  <c r="U31" i="15"/>
  <c r="W31" i="15"/>
  <c r="Y31" i="15"/>
  <c r="AE31" i="15"/>
  <c r="AG31" i="15"/>
  <c r="AI31" i="15"/>
  <c r="AK31" i="15"/>
  <c r="AM31" i="15"/>
  <c r="AU31" i="15"/>
  <c r="BA31" i="15"/>
  <c r="BC31" i="15"/>
  <c r="C32" i="15"/>
  <c r="E32" i="15"/>
  <c r="G32" i="15"/>
  <c r="I32" i="15"/>
  <c r="K32" i="15"/>
  <c r="M32" i="15"/>
  <c r="O32" i="15"/>
  <c r="Q32" i="15"/>
  <c r="S32" i="15"/>
  <c r="U32" i="15"/>
  <c r="W32" i="15"/>
  <c r="Y32" i="15"/>
  <c r="AE32" i="15"/>
  <c r="AG32" i="15"/>
  <c r="AI32" i="15"/>
  <c r="AK32" i="15"/>
  <c r="AM32" i="15"/>
  <c r="AU32" i="15"/>
  <c r="BA32" i="15"/>
  <c r="BC32" i="15"/>
  <c r="C33" i="15"/>
  <c r="E33" i="15"/>
  <c r="G33" i="15"/>
  <c r="I33" i="15"/>
  <c r="K33" i="15"/>
  <c r="M33" i="15"/>
  <c r="O33" i="15"/>
  <c r="Q33" i="15"/>
  <c r="S33" i="15"/>
  <c r="U33" i="15"/>
  <c r="W33" i="15"/>
  <c r="Y33" i="15"/>
  <c r="AE33" i="15"/>
  <c r="AG33" i="15"/>
  <c r="AI33" i="15"/>
  <c r="AK33" i="15"/>
  <c r="AM33" i="15"/>
  <c r="AU33" i="15"/>
  <c r="BA33" i="15"/>
  <c r="BC33" i="15"/>
  <c r="C34" i="15"/>
  <c r="E34" i="15"/>
  <c r="G34" i="15"/>
  <c r="I34" i="15"/>
  <c r="K34" i="15"/>
  <c r="M34" i="15"/>
  <c r="O34" i="15"/>
  <c r="Q34" i="15"/>
  <c r="S34" i="15"/>
  <c r="U34" i="15"/>
  <c r="W34" i="15"/>
  <c r="Y34" i="15"/>
  <c r="AE34" i="15"/>
  <c r="AG34" i="15"/>
  <c r="AI34" i="15"/>
  <c r="AK34" i="15"/>
  <c r="AM34" i="15"/>
  <c r="AU34" i="15"/>
  <c r="BA34" i="15"/>
  <c r="BC34" i="15"/>
  <c r="C35" i="15"/>
  <c r="E35" i="15"/>
  <c r="G35" i="15"/>
  <c r="I35" i="15"/>
  <c r="K35" i="15"/>
  <c r="M35" i="15"/>
  <c r="O35" i="15"/>
  <c r="Q35" i="15"/>
  <c r="S35" i="15"/>
  <c r="U35" i="15"/>
  <c r="W35" i="15"/>
  <c r="Y35" i="15"/>
  <c r="AE35" i="15"/>
  <c r="AG35" i="15"/>
  <c r="AI35" i="15"/>
  <c r="AK35" i="15"/>
  <c r="AM35" i="15"/>
  <c r="AU35" i="15"/>
  <c r="BA35" i="15"/>
  <c r="BC35" i="15"/>
  <c r="C36" i="15"/>
  <c r="E36" i="15"/>
  <c r="G36" i="15"/>
  <c r="I36" i="15"/>
  <c r="K36" i="15"/>
  <c r="M36" i="15"/>
  <c r="O36" i="15"/>
  <c r="Q36" i="15"/>
  <c r="S36" i="15"/>
  <c r="U36" i="15"/>
  <c r="W36" i="15"/>
  <c r="Y36" i="15"/>
  <c r="AE36" i="15"/>
  <c r="AG36" i="15"/>
  <c r="AI36" i="15"/>
  <c r="AK36" i="15"/>
  <c r="AM36" i="15"/>
  <c r="AU36" i="15"/>
  <c r="BA36" i="15"/>
  <c r="BC36" i="15"/>
  <c r="C37" i="15"/>
  <c r="E37" i="15"/>
  <c r="G37" i="15"/>
  <c r="I37" i="15"/>
  <c r="K37" i="15"/>
  <c r="M37" i="15"/>
  <c r="O37" i="15"/>
  <c r="Q37" i="15"/>
  <c r="S37" i="15"/>
  <c r="U37" i="15"/>
  <c r="W37" i="15"/>
  <c r="Y37" i="15"/>
  <c r="AE37" i="15"/>
  <c r="AG37" i="15"/>
  <c r="AI37" i="15"/>
  <c r="AK37" i="15"/>
  <c r="AM37" i="15"/>
  <c r="AU37" i="15"/>
  <c r="BA37" i="15"/>
  <c r="BC37" i="15"/>
  <c r="C38" i="15"/>
  <c r="E38" i="15"/>
  <c r="G38" i="15"/>
  <c r="I38" i="15"/>
  <c r="K38" i="15"/>
  <c r="M38" i="15"/>
  <c r="O38" i="15"/>
  <c r="Q38" i="15"/>
  <c r="S38" i="15"/>
  <c r="U38" i="15"/>
  <c r="W38" i="15"/>
  <c r="Y38" i="15"/>
  <c r="AE38" i="15"/>
  <c r="AG38" i="15"/>
  <c r="AI38" i="15"/>
  <c r="AK38" i="15"/>
  <c r="AM38" i="15"/>
  <c r="AU38" i="15"/>
  <c r="BA38" i="15"/>
  <c r="BC38" i="15"/>
  <c r="C39" i="15"/>
  <c r="E39" i="15"/>
  <c r="G39" i="15"/>
  <c r="I39" i="15"/>
  <c r="K39" i="15"/>
  <c r="M39" i="15"/>
  <c r="O39" i="15"/>
  <c r="Q39" i="15"/>
  <c r="S39" i="15"/>
  <c r="U39" i="15"/>
  <c r="W39" i="15"/>
  <c r="Y39" i="15"/>
  <c r="AE39" i="15"/>
  <c r="AG39" i="15"/>
  <c r="AI39" i="15"/>
  <c r="AK39" i="15"/>
  <c r="AM39" i="15"/>
  <c r="AU39" i="15"/>
  <c r="BA39" i="15"/>
  <c r="BC39" i="15"/>
  <c r="C40" i="15"/>
  <c r="E40" i="15"/>
  <c r="G40" i="15"/>
  <c r="I40" i="15"/>
  <c r="K40" i="15"/>
  <c r="M40" i="15"/>
  <c r="O40" i="15"/>
  <c r="Q40" i="15"/>
  <c r="S40" i="15"/>
  <c r="U40" i="15"/>
  <c r="W40" i="15"/>
  <c r="Y40" i="15"/>
  <c r="AE40" i="15"/>
  <c r="AG40" i="15"/>
  <c r="AI40" i="15"/>
  <c r="AK40" i="15"/>
  <c r="AM40" i="15"/>
  <c r="AU40" i="15"/>
  <c r="BA40" i="15"/>
  <c r="BC40" i="15"/>
  <c r="C41" i="15"/>
  <c r="E41" i="15"/>
  <c r="G41" i="15"/>
  <c r="I41" i="15"/>
  <c r="K41" i="15"/>
  <c r="M41" i="15"/>
  <c r="O41" i="15"/>
  <c r="Q41" i="15"/>
  <c r="S41" i="15"/>
  <c r="U41" i="15"/>
  <c r="W41" i="15"/>
  <c r="Y41" i="15"/>
  <c r="AE41" i="15"/>
  <c r="AG41" i="15"/>
  <c r="AI41" i="15"/>
  <c r="AK41" i="15"/>
  <c r="AM41" i="15"/>
  <c r="AU41" i="15"/>
  <c r="BA41" i="15"/>
  <c r="BC41" i="15"/>
  <c r="C42" i="15"/>
  <c r="E42" i="15"/>
  <c r="G42" i="15"/>
  <c r="I42" i="15"/>
  <c r="K42" i="15"/>
  <c r="M42" i="15"/>
  <c r="O42" i="15"/>
  <c r="Q42" i="15"/>
  <c r="S42" i="15"/>
  <c r="U42" i="15"/>
  <c r="W42" i="15"/>
  <c r="Y42" i="15"/>
  <c r="AE42" i="15"/>
  <c r="AG42" i="15"/>
  <c r="AI42" i="15"/>
  <c r="AK42" i="15"/>
  <c r="AM42" i="15"/>
  <c r="AU42" i="15"/>
  <c r="BA42" i="15"/>
  <c r="BC42" i="15"/>
  <c r="C43" i="15"/>
  <c r="E43" i="15"/>
  <c r="G43" i="15"/>
  <c r="I43" i="15"/>
  <c r="K43" i="15"/>
  <c r="M43" i="15"/>
  <c r="O43" i="15"/>
  <c r="Q43" i="15"/>
  <c r="S43" i="15"/>
  <c r="U43" i="15"/>
  <c r="W43" i="15"/>
  <c r="Y43" i="15"/>
  <c r="AE43" i="15"/>
  <c r="AG43" i="15"/>
  <c r="AI43" i="15"/>
  <c r="AK43" i="15"/>
  <c r="AM43" i="15"/>
  <c r="AU43" i="15"/>
  <c r="BA43" i="15"/>
  <c r="BC43" i="15"/>
  <c r="C44" i="15"/>
  <c r="E44" i="15"/>
  <c r="G44" i="15"/>
  <c r="I44" i="15"/>
  <c r="K44" i="15"/>
  <c r="M44" i="15"/>
  <c r="O44" i="15"/>
  <c r="Q44" i="15"/>
  <c r="S44" i="15"/>
  <c r="U44" i="15"/>
  <c r="W44" i="15"/>
  <c r="Y44" i="15"/>
  <c r="AE44" i="15"/>
  <c r="AG44" i="15"/>
  <c r="AI44" i="15"/>
  <c r="AK44" i="15"/>
  <c r="AM44" i="15"/>
  <c r="AU44" i="15"/>
  <c r="BA44" i="15"/>
  <c r="BC44" i="15"/>
  <c r="C45" i="15"/>
  <c r="E45" i="15"/>
  <c r="G45" i="15"/>
  <c r="I45" i="15"/>
  <c r="K45" i="15"/>
  <c r="M45" i="15"/>
  <c r="O45" i="15"/>
  <c r="Q45" i="15"/>
  <c r="S45" i="15"/>
  <c r="U45" i="15"/>
  <c r="W45" i="15"/>
  <c r="Y45" i="15"/>
  <c r="AE45" i="15"/>
  <c r="AG45" i="15"/>
  <c r="AI45" i="15"/>
  <c r="AK45" i="15"/>
  <c r="AM45" i="15"/>
  <c r="AU45" i="15"/>
  <c r="BA45" i="15"/>
  <c r="BC45" i="15"/>
  <c r="C46" i="15"/>
  <c r="E46" i="15"/>
  <c r="G46" i="15"/>
  <c r="I46" i="15"/>
  <c r="K46" i="15"/>
  <c r="M46" i="15"/>
  <c r="O46" i="15"/>
  <c r="Q46" i="15"/>
  <c r="S46" i="15"/>
  <c r="U46" i="15"/>
  <c r="W46" i="15"/>
  <c r="Y46" i="15"/>
  <c r="AE46" i="15"/>
  <c r="AG46" i="15"/>
  <c r="AI46" i="15"/>
  <c r="AK46" i="15"/>
  <c r="AM46" i="15"/>
  <c r="AU46" i="15"/>
  <c r="BA46" i="15"/>
  <c r="BC46" i="15"/>
  <c r="C47" i="15"/>
  <c r="E47" i="15"/>
  <c r="G47" i="15"/>
  <c r="I47" i="15"/>
  <c r="K47" i="15"/>
  <c r="M47" i="15"/>
  <c r="O47" i="15"/>
  <c r="Q47" i="15"/>
  <c r="S47" i="15"/>
  <c r="U47" i="15"/>
  <c r="W47" i="15"/>
  <c r="Y47" i="15"/>
  <c r="AE47" i="15"/>
  <c r="AG47" i="15"/>
  <c r="AI47" i="15"/>
  <c r="AK47" i="15"/>
  <c r="AM47" i="15"/>
  <c r="AU47" i="15"/>
  <c r="BA47" i="15"/>
  <c r="BC47" i="15"/>
  <c r="C48" i="15"/>
  <c r="E48" i="15"/>
  <c r="G48" i="15"/>
  <c r="I48" i="15"/>
  <c r="K48" i="15"/>
  <c r="M48" i="15"/>
  <c r="O48" i="15"/>
  <c r="Q48" i="15"/>
  <c r="S48" i="15"/>
  <c r="U48" i="15"/>
  <c r="W48" i="15"/>
  <c r="Y48" i="15"/>
  <c r="AE48" i="15"/>
  <c r="AG48" i="15"/>
  <c r="AI48" i="15"/>
  <c r="AK48" i="15"/>
  <c r="AM48" i="15"/>
  <c r="AU48" i="15"/>
  <c r="BA48" i="15"/>
  <c r="BC48" i="15"/>
  <c r="C49" i="15"/>
  <c r="E49" i="15"/>
  <c r="G49" i="15"/>
  <c r="I49" i="15"/>
  <c r="K49" i="15"/>
  <c r="M49" i="15"/>
  <c r="O49" i="15"/>
  <c r="Q49" i="15"/>
  <c r="S49" i="15"/>
  <c r="U49" i="15"/>
  <c r="W49" i="15"/>
  <c r="Y49" i="15"/>
  <c r="AE49" i="15"/>
  <c r="AG49" i="15"/>
  <c r="AI49" i="15"/>
  <c r="AK49" i="15"/>
  <c r="AM49" i="15"/>
  <c r="AU49" i="15"/>
  <c r="BA49" i="15"/>
  <c r="BC49" i="15"/>
  <c r="C50" i="15"/>
  <c r="E50" i="15"/>
  <c r="G50" i="15"/>
  <c r="I50" i="15"/>
  <c r="K50" i="15"/>
  <c r="M50" i="15"/>
  <c r="O50" i="15"/>
  <c r="Q50" i="15"/>
  <c r="S50" i="15"/>
  <c r="U50" i="15"/>
  <c r="W50" i="15"/>
  <c r="Y50" i="15"/>
  <c r="AE50" i="15"/>
  <c r="AG50" i="15"/>
  <c r="AI50" i="15"/>
  <c r="AK50" i="15"/>
  <c r="AM50" i="15"/>
  <c r="AU50" i="15"/>
  <c r="BA50" i="15"/>
  <c r="BC50" i="15"/>
  <c r="C51" i="15"/>
  <c r="E51" i="15"/>
  <c r="G51" i="15"/>
  <c r="I51" i="15"/>
  <c r="K51" i="15"/>
  <c r="M51" i="15"/>
  <c r="O51" i="15"/>
  <c r="Q51" i="15"/>
  <c r="S51" i="15"/>
  <c r="U51" i="15"/>
  <c r="W51" i="15"/>
  <c r="Y51" i="15"/>
  <c r="AE51" i="15"/>
  <c r="AG51" i="15"/>
  <c r="AI51" i="15"/>
  <c r="AK51" i="15"/>
  <c r="AM51" i="15"/>
  <c r="AU51" i="15"/>
  <c r="BA51" i="15"/>
  <c r="BC51" i="15"/>
  <c r="C60" i="15"/>
  <c r="E60" i="15"/>
  <c r="G60" i="15"/>
  <c r="I60" i="15"/>
  <c r="K60" i="15"/>
  <c r="M60" i="15"/>
  <c r="O60" i="15"/>
  <c r="Q60" i="15"/>
  <c r="S60" i="15"/>
  <c r="W60" i="15"/>
  <c r="Y60" i="15"/>
  <c r="AE60" i="15"/>
  <c r="AG60" i="15"/>
  <c r="AI60" i="15"/>
  <c r="AK60" i="15"/>
  <c r="AM60" i="15"/>
  <c r="AU60" i="15"/>
  <c r="BA60" i="15"/>
  <c r="BC60" i="15"/>
  <c r="C61" i="15"/>
  <c r="E61" i="15"/>
  <c r="G61" i="15"/>
  <c r="I61" i="15"/>
  <c r="K61" i="15"/>
  <c r="M61" i="15"/>
  <c r="O61" i="15"/>
  <c r="Q61" i="15"/>
  <c r="S61" i="15"/>
  <c r="W61" i="15"/>
  <c r="Y61" i="15"/>
  <c r="AE61" i="15"/>
  <c r="AG61" i="15"/>
  <c r="AI61" i="15"/>
  <c r="AK61" i="15"/>
  <c r="AM61" i="15"/>
  <c r="AU61" i="15"/>
  <c r="BA61" i="15"/>
  <c r="BC61" i="15"/>
  <c r="C62" i="15"/>
  <c r="E62" i="15"/>
  <c r="G62" i="15"/>
  <c r="I62" i="15"/>
  <c r="K62" i="15"/>
  <c r="M62" i="15"/>
  <c r="O62" i="15"/>
  <c r="Q62" i="15"/>
  <c r="S62" i="15"/>
  <c r="W62" i="15"/>
  <c r="Y62" i="15"/>
  <c r="AE62" i="15"/>
  <c r="AG62" i="15"/>
  <c r="AI62" i="15"/>
  <c r="AK62" i="15"/>
  <c r="AM62" i="15"/>
  <c r="AU62" i="15"/>
  <c r="BA62" i="15"/>
  <c r="BC62" i="15"/>
  <c r="C63" i="15"/>
  <c r="E63" i="15"/>
  <c r="G63" i="15"/>
  <c r="I63" i="15"/>
  <c r="K63" i="15"/>
  <c r="M63" i="15"/>
  <c r="O63" i="15"/>
  <c r="Q63" i="15"/>
  <c r="S63" i="15"/>
  <c r="W63" i="15"/>
  <c r="Y63" i="15"/>
  <c r="AE63" i="15"/>
  <c r="AG63" i="15"/>
  <c r="AI63" i="15"/>
  <c r="AK63" i="15"/>
  <c r="AM63" i="15"/>
  <c r="AU63" i="15"/>
  <c r="BA63" i="15"/>
  <c r="BC63" i="15"/>
  <c r="C64" i="15"/>
  <c r="E64" i="15"/>
  <c r="G64" i="15"/>
  <c r="I64" i="15"/>
  <c r="K64" i="15"/>
  <c r="M64" i="15"/>
  <c r="O64" i="15"/>
  <c r="Q64" i="15"/>
  <c r="S64" i="15"/>
  <c r="W64" i="15"/>
  <c r="Y64" i="15"/>
  <c r="AE64" i="15"/>
  <c r="AG64" i="15"/>
  <c r="AI64" i="15"/>
  <c r="AK64" i="15"/>
  <c r="AM64" i="15"/>
  <c r="AU64" i="15"/>
  <c r="BA64" i="15"/>
  <c r="BC64" i="15"/>
  <c r="C65" i="15"/>
  <c r="E65" i="15"/>
  <c r="G65" i="15"/>
  <c r="I65" i="15"/>
  <c r="K65" i="15"/>
  <c r="M65" i="15"/>
  <c r="O65" i="15"/>
  <c r="Q65" i="15"/>
  <c r="S65" i="15"/>
  <c r="W65" i="15"/>
  <c r="Y65" i="15"/>
  <c r="AE65" i="15"/>
  <c r="AG65" i="15"/>
  <c r="AI65" i="15"/>
  <c r="AK65" i="15"/>
  <c r="AM65" i="15"/>
  <c r="AU65" i="15"/>
  <c r="BA65" i="15"/>
  <c r="BC65" i="15"/>
  <c r="C66" i="15"/>
  <c r="E66" i="15"/>
  <c r="G66" i="15"/>
  <c r="I66" i="15"/>
  <c r="K66" i="15"/>
  <c r="M66" i="15"/>
  <c r="O66" i="15"/>
  <c r="Q66" i="15"/>
  <c r="S66" i="15"/>
  <c r="W66" i="15"/>
  <c r="Y66" i="15"/>
  <c r="AE66" i="15"/>
  <c r="AG66" i="15"/>
  <c r="AI66" i="15"/>
  <c r="AK66" i="15"/>
  <c r="AM66" i="15"/>
  <c r="AU66" i="15"/>
  <c r="BA66" i="15"/>
  <c r="BC66" i="15"/>
  <c r="C67" i="15"/>
  <c r="E67" i="15"/>
  <c r="G67" i="15"/>
  <c r="I67" i="15"/>
  <c r="K67" i="15"/>
  <c r="M67" i="15"/>
  <c r="O67" i="15"/>
  <c r="Q67" i="15"/>
  <c r="S67" i="15"/>
  <c r="W67" i="15"/>
  <c r="Y67" i="15"/>
  <c r="AE67" i="15"/>
  <c r="AG67" i="15"/>
  <c r="AI67" i="15"/>
  <c r="AK67" i="15"/>
  <c r="AM67" i="15"/>
  <c r="AU67" i="15"/>
  <c r="BA67" i="15"/>
  <c r="BC67" i="15"/>
  <c r="C68" i="15"/>
  <c r="E68" i="15"/>
  <c r="G68" i="15"/>
  <c r="I68" i="15"/>
  <c r="K68" i="15"/>
  <c r="M68" i="15"/>
  <c r="O68" i="15"/>
  <c r="Q68" i="15"/>
  <c r="S68" i="15"/>
  <c r="W68" i="15"/>
  <c r="Y68" i="15"/>
  <c r="AE68" i="15"/>
  <c r="AG68" i="15"/>
  <c r="AI68" i="15"/>
  <c r="AK68" i="15"/>
  <c r="AM68" i="15"/>
  <c r="AU68" i="15"/>
  <c r="BA68" i="15"/>
  <c r="BC68" i="15"/>
  <c r="C69" i="15"/>
  <c r="E69" i="15"/>
  <c r="G69" i="15"/>
  <c r="I69" i="15"/>
  <c r="K69" i="15"/>
  <c r="M69" i="15"/>
  <c r="O69" i="15"/>
  <c r="Q69" i="15"/>
  <c r="S69" i="15"/>
  <c r="W69" i="15"/>
  <c r="Y69" i="15"/>
  <c r="AE69" i="15"/>
  <c r="AG69" i="15"/>
  <c r="AI69" i="15"/>
  <c r="AK69" i="15"/>
  <c r="AM69" i="15"/>
  <c r="AU69" i="15"/>
  <c r="BA69" i="15"/>
  <c r="BC69" i="15"/>
  <c r="C70" i="15"/>
  <c r="E70" i="15"/>
  <c r="G70" i="15"/>
  <c r="I70" i="15"/>
  <c r="K70" i="15"/>
  <c r="M70" i="15"/>
  <c r="O70" i="15"/>
  <c r="Q70" i="15"/>
  <c r="S70" i="15"/>
  <c r="W70" i="15"/>
  <c r="Y70" i="15"/>
  <c r="AE70" i="15"/>
  <c r="AG70" i="15"/>
  <c r="AI70" i="15"/>
  <c r="AK70" i="15"/>
  <c r="AM70" i="15"/>
  <c r="AU70" i="15"/>
  <c r="BA70" i="15"/>
  <c r="BC70" i="15"/>
  <c r="C71" i="15"/>
  <c r="E71" i="15"/>
  <c r="G71" i="15"/>
  <c r="I71" i="15"/>
  <c r="K71" i="15"/>
  <c r="M71" i="15"/>
  <c r="O71" i="15"/>
  <c r="Q71" i="15"/>
  <c r="S71" i="15"/>
  <c r="W71" i="15"/>
  <c r="Y71" i="15"/>
  <c r="AE71" i="15"/>
  <c r="AG71" i="15"/>
  <c r="AI71" i="15"/>
  <c r="AK71" i="15"/>
  <c r="AM71" i="15"/>
  <c r="AU71" i="15"/>
  <c r="BA71" i="15"/>
  <c r="BC71" i="15"/>
  <c r="C72" i="15"/>
  <c r="E72" i="15"/>
  <c r="G72" i="15"/>
  <c r="I72" i="15"/>
  <c r="K72" i="15"/>
  <c r="M72" i="15"/>
  <c r="O72" i="15"/>
  <c r="Q72" i="15"/>
  <c r="S72" i="15"/>
  <c r="W72" i="15"/>
  <c r="Y72" i="15"/>
  <c r="AE72" i="15"/>
  <c r="AG72" i="15"/>
  <c r="AI72" i="15"/>
  <c r="AK72" i="15"/>
  <c r="AM72" i="15"/>
  <c r="AU72" i="15"/>
  <c r="BA72" i="15"/>
  <c r="BC72" i="15"/>
  <c r="C73" i="15"/>
  <c r="E73" i="15"/>
  <c r="G73" i="15"/>
  <c r="I73" i="15"/>
  <c r="K73" i="15"/>
  <c r="M73" i="15"/>
  <c r="O73" i="15"/>
  <c r="Q73" i="15"/>
  <c r="S73" i="15"/>
  <c r="W73" i="15"/>
  <c r="Y73" i="15"/>
  <c r="AE73" i="15"/>
  <c r="AG73" i="15"/>
  <c r="AI73" i="15"/>
  <c r="AK73" i="15"/>
  <c r="AM73" i="15"/>
  <c r="AU73" i="15"/>
  <c r="BA73" i="15"/>
  <c r="BC73" i="15"/>
  <c r="C74" i="15"/>
  <c r="E74" i="15"/>
  <c r="G74" i="15"/>
  <c r="I74" i="15"/>
  <c r="K74" i="15"/>
  <c r="M74" i="15"/>
  <c r="O74" i="15"/>
  <c r="Q74" i="15"/>
  <c r="S74" i="15"/>
  <c r="W74" i="15"/>
  <c r="Y74" i="15"/>
  <c r="AE74" i="15"/>
  <c r="AG74" i="15"/>
  <c r="AI74" i="15"/>
  <c r="AK74" i="15"/>
  <c r="AM74" i="15"/>
  <c r="AU74" i="15"/>
  <c r="BA74" i="15"/>
  <c r="BC74" i="15"/>
  <c r="C75" i="15"/>
  <c r="E75" i="15"/>
  <c r="G75" i="15"/>
  <c r="I75" i="15"/>
  <c r="K75" i="15"/>
  <c r="M75" i="15"/>
  <c r="O75" i="15"/>
  <c r="Q75" i="15"/>
  <c r="S75" i="15"/>
  <c r="W75" i="15"/>
  <c r="Y75" i="15"/>
  <c r="AE75" i="15"/>
  <c r="AG75" i="15"/>
  <c r="AI75" i="15"/>
  <c r="AK75" i="15"/>
  <c r="AM75" i="15"/>
  <c r="AU75" i="15"/>
  <c r="BA75" i="15"/>
  <c r="BC75" i="15"/>
  <c r="C76" i="15"/>
  <c r="E76" i="15"/>
  <c r="G76" i="15"/>
  <c r="I76" i="15"/>
  <c r="K76" i="15"/>
  <c r="M76" i="15"/>
  <c r="O76" i="15"/>
  <c r="Q76" i="15"/>
  <c r="S76" i="15"/>
  <c r="W76" i="15"/>
  <c r="Y76" i="15"/>
  <c r="AE76" i="15"/>
  <c r="AG76" i="15"/>
  <c r="AI76" i="15"/>
  <c r="AK76" i="15"/>
  <c r="AM76" i="15"/>
  <c r="AU76" i="15"/>
  <c r="BA76" i="15"/>
  <c r="BC76" i="15"/>
  <c r="C77" i="15"/>
  <c r="E77" i="15"/>
  <c r="G77" i="15"/>
  <c r="I77" i="15"/>
  <c r="K77" i="15"/>
  <c r="M77" i="15"/>
  <c r="O77" i="15"/>
  <c r="Q77" i="15"/>
  <c r="S77" i="15"/>
  <c r="W77" i="15"/>
  <c r="Y77" i="15"/>
  <c r="AE77" i="15"/>
  <c r="AG77" i="15"/>
  <c r="AI77" i="15"/>
  <c r="AK77" i="15"/>
  <c r="AM77" i="15"/>
  <c r="AU77" i="15"/>
  <c r="BA77" i="15"/>
  <c r="BC77" i="15"/>
  <c r="C78" i="15"/>
  <c r="E78" i="15"/>
  <c r="G78" i="15"/>
  <c r="I78" i="15"/>
  <c r="K78" i="15"/>
  <c r="M78" i="15"/>
  <c r="O78" i="15"/>
  <c r="Q78" i="15"/>
  <c r="S78" i="15"/>
  <c r="W78" i="15"/>
  <c r="Y78" i="15"/>
  <c r="AE78" i="15"/>
  <c r="AG78" i="15"/>
  <c r="AI78" i="15"/>
  <c r="AK78" i="15"/>
  <c r="AM78" i="15"/>
  <c r="AU78" i="15"/>
  <c r="BA78" i="15"/>
  <c r="BC78" i="15"/>
  <c r="C79" i="15"/>
  <c r="E79" i="15"/>
  <c r="G79" i="15"/>
  <c r="I79" i="15"/>
  <c r="K79" i="15"/>
  <c r="M79" i="15"/>
  <c r="O79" i="15"/>
  <c r="Q79" i="15"/>
  <c r="S79" i="15"/>
  <c r="W79" i="15"/>
  <c r="Y79" i="15"/>
  <c r="AE79" i="15"/>
  <c r="AG79" i="15"/>
  <c r="AI79" i="15"/>
  <c r="AK79" i="15"/>
  <c r="AM79" i="15"/>
  <c r="AU79" i="15"/>
  <c r="BA79" i="15"/>
  <c r="C80" i="15"/>
  <c r="E80" i="15"/>
  <c r="G80" i="15"/>
  <c r="I80" i="15"/>
  <c r="K80" i="15"/>
  <c r="M80" i="15"/>
  <c r="O80" i="15"/>
  <c r="Q80" i="15"/>
  <c r="S80" i="15"/>
  <c r="W80" i="15"/>
  <c r="Y80" i="15"/>
  <c r="AE80" i="15"/>
  <c r="AG80" i="15"/>
  <c r="AI80" i="15"/>
  <c r="AK80" i="15"/>
  <c r="AM80" i="15"/>
  <c r="AU80" i="15"/>
  <c r="BA80" i="15"/>
  <c r="AN69" i="16" l="1"/>
  <c r="X72" i="16"/>
  <c r="AN73" i="16"/>
  <c r="P40" i="16"/>
  <c r="AV39" i="16"/>
  <c r="AB42" i="16"/>
  <c r="AZ43" i="16"/>
  <c r="AR48" i="16"/>
  <c r="AJ71" i="16"/>
  <c r="AF46" i="16"/>
  <c r="AN41" i="16"/>
  <c r="AN48" i="16"/>
  <c r="AF40" i="16"/>
  <c r="AZ49" i="16"/>
  <c r="AB71" i="16"/>
  <c r="P48" i="16"/>
  <c r="AZ64" i="16"/>
  <c r="AV81" i="16"/>
  <c r="AV52" i="16"/>
  <c r="AF68" i="16"/>
  <c r="AB73" i="16"/>
  <c r="AR47" i="16"/>
  <c r="P76" i="16"/>
  <c r="H45" i="16"/>
  <c r="AV66" i="16"/>
  <c r="AB44" i="16"/>
  <c r="H83" i="16"/>
  <c r="T50" i="16"/>
  <c r="H58" i="16"/>
  <c r="AN84" i="16"/>
  <c r="AB49" i="16"/>
  <c r="AN51" i="16"/>
  <c r="X77" i="16"/>
  <c r="T45" i="16"/>
  <c r="X42" i="16"/>
  <c r="AV69" i="16"/>
  <c r="H81" i="16"/>
  <c r="AZ83" i="16"/>
  <c r="T72" i="16"/>
  <c r="AN80" i="16"/>
  <c r="AB65" i="16"/>
  <c r="AR80" i="16"/>
  <c r="AV65" i="16"/>
  <c r="AN77" i="16"/>
  <c r="AR46" i="16"/>
  <c r="AN40" i="16"/>
  <c r="L46" i="16"/>
  <c r="AJ43" i="16"/>
  <c r="L50" i="16"/>
  <c r="AZ71" i="16"/>
  <c r="AV47" i="16"/>
  <c r="X41" i="16"/>
  <c r="X48" i="16"/>
  <c r="P42" i="16"/>
  <c r="AN56" i="16"/>
  <c r="AR71" i="16"/>
  <c r="AJ49" i="16"/>
  <c r="AR64" i="16"/>
  <c r="AF81" i="16"/>
  <c r="AB47" i="16"/>
  <c r="AF52" i="16"/>
  <c r="AZ68" i="16"/>
  <c r="L49" i="16"/>
  <c r="AB45" i="16"/>
  <c r="AN55" i="16"/>
  <c r="AR42" i="16"/>
  <c r="AJ66" i="16"/>
  <c r="H73" i="16"/>
  <c r="AZ44" i="16"/>
  <c r="P58" i="16"/>
  <c r="AF72" i="16"/>
  <c r="AJ40" i="16"/>
  <c r="AZ42" i="16"/>
  <c r="AR50" i="16"/>
  <c r="AN58" i="16"/>
  <c r="AN44" i="16"/>
  <c r="P65" i="16"/>
  <c r="L55" i="16"/>
  <c r="AN54" i="16"/>
  <c r="AJ48" i="16"/>
  <c r="AF51" i="16"/>
  <c r="AJ79" i="16"/>
  <c r="P75" i="16"/>
  <c r="P66" i="16"/>
  <c r="AF58" i="16"/>
  <c r="AR39" i="16"/>
  <c r="AZ47" i="16"/>
  <c r="AR43" i="16"/>
  <c r="AZ54" i="16"/>
  <c r="AZ79" i="16"/>
  <c r="AZ55" i="16"/>
  <c r="AV41" i="16"/>
  <c r="AV48" i="16"/>
  <c r="P43" i="16"/>
  <c r="H56" i="16"/>
  <c r="AR79" i="16"/>
  <c r="T54" i="16"/>
  <c r="AF66" i="16"/>
  <c r="AJ76" i="16"/>
  <c r="AJ46" i="16"/>
  <c r="X52" i="16"/>
  <c r="T68" i="16"/>
  <c r="AN75" i="16"/>
  <c r="AJ45" i="16"/>
  <c r="AN46" i="16"/>
  <c r="AN66" i="16"/>
  <c r="AF44" i="16"/>
  <c r="AV42" i="16"/>
  <c r="AV75" i="16"/>
  <c r="T46" i="16"/>
  <c r="T51" i="16"/>
  <c r="X50" i="16"/>
  <c r="L53" i="16"/>
  <c r="AJ58" i="16"/>
  <c r="X75" i="16"/>
  <c r="P53" i="16"/>
  <c r="AR76" i="16"/>
  <c r="AF56" i="16"/>
  <c r="AB75" i="16"/>
  <c r="AR55" i="16"/>
  <c r="AF50" i="16"/>
  <c r="AJ44" i="16"/>
  <c r="AB64" i="16"/>
  <c r="T47" i="16"/>
  <c r="AB39" i="16"/>
  <c r="AV49" i="16"/>
  <c r="AB43" i="16"/>
  <c r="X55" i="16"/>
  <c r="T38" i="16"/>
  <c r="AJ55" i="16"/>
  <c r="AF41" i="16"/>
  <c r="AF48" i="16"/>
  <c r="AV43" i="16"/>
  <c r="AV56" i="16"/>
  <c r="AF38" i="16"/>
  <c r="X58" i="16"/>
  <c r="AV84" i="16"/>
  <c r="AN47" i="16"/>
  <c r="H52" i="16"/>
  <c r="AV45" i="16"/>
  <c r="AB48" i="16"/>
  <c r="X66" i="16"/>
  <c r="P73" i="16"/>
  <c r="X44" i="16"/>
  <c r="X51" i="16"/>
  <c r="AB77" i="16"/>
  <c r="AJ51" i="16"/>
  <c r="AV50" i="16"/>
  <c r="AJ53" i="16"/>
  <c r="T58" i="16"/>
  <c r="H55" i="16"/>
  <c r="AB76" i="16"/>
  <c r="AR58" i="16"/>
  <c r="AV77" i="16"/>
  <c r="AR56" i="16"/>
  <c r="AZ56" i="16"/>
  <c r="X43" i="16"/>
  <c r="AB79" i="16"/>
  <c r="AJ68" i="16"/>
  <c r="AN83" i="16"/>
  <c r="AZ39" i="16"/>
  <c r="X53" i="16"/>
  <c r="AB46" i="16"/>
  <c r="P56" i="16"/>
  <c r="X40" i="16"/>
  <c r="T55" i="16"/>
  <c r="X39" i="16"/>
  <c r="AJ41" i="16"/>
  <c r="AB38" i="16"/>
  <c r="L45" i="16"/>
  <c r="AJ57" i="16"/>
  <c r="AF39" i="16"/>
  <c r="AN64" i="16"/>
  <c r="T52" i="16"/>
  <c r="X54" i="16"/>
  <c r="P80" i="16"/>
  <c r="AZ72" i="16"/>
  <c r="AF45" i="16"/>
  <c r="AR49" i="16"/>
  <c r="AR77" i="16"/>
  <c r="AR44" i="16"/>
  <c r="X57" i="16"/>
  <c r="T77" i="16"/>
  <c r="AR51" i="16"/>
  <c r="AN50" i="16"/>
  <c r="AF54" i="16"/>
  <c r="O3" i="16"/>
  <c r="T80" i="16" s="1"/>
  <c r="P64" i="16"/>
  <c r="X65" i="16"/>
  <c r="AZ77" i="16"/>
  <c r="T40" i="16"/>
  <c r="AF77" i="16"/>
  <c r="H49" i="16"/>
  <c r="L39" i="16"/>
  <c r="P41" i="16"/>
  <c r="P38" i="16"/>
  <c r="L44" i="16"/>
  <c r="P39" i="16"/>
  <c r="X47" i="16"/>
  <c r="P49" i="16"/>
  <c r="AN49" i="16"/>
  <c r="L51" i="16"/>
  <c r="L52" i="16"/>
  <c r="H53" i="16"/>
  <c r="P54" i="16"/>
  <c r="H57" i="16"/>
  <c r="AZ40" i="16"/>
  <c r="X38" i="16"/>
  <c r="AB40" i="16"/>
  <c r="L43" i="16"/>
  <c r="P52" i="16"/>
  <c r="H38" i="16"/>
  <c r="H39" i="16"/>
  <c r="AR54" i="16"/>
  <c r="L54" i="16"/>
  <c r="H42" i="16"/>
  <c r="L48" i="16"/>
  <c r="T53" i="16"/>
  <c r="P45" i="16"/>
  <c r="H46" i="16"/>
  <c r="P50" i="16"/>
  <c r="AZ53" i="16"/>
  <c r="AV55" i="16"/>
  <c r="T56" i="16"/>
  <c r="P57" i="16"/>
  <c r="AZ52" i="16"/>
  <c r="AV54" i="16"/>
  <c r="H50" i="16"/>
  <c r="AB52" i="16"/>
  <c r="L57" i="16"/>
  <c r="L40" i="16"/>
  <c r="L41" i="16"/>
  <c r="AF42" i="16"/>
  <c r="P47" i="16"/>
  <c r="AF53" i="16"/>
  <c r="AB54" i="16"/>
  <c r="AB55" i="16"/>
  <c r="P46" i="16"/>
  <c r="H54" i="16"/>
  <c r="AB56" i="16"/>
  <c r="AV46" i="16"/>
  <c r="AB57" i="16"/>
  <c r="AF57" i="16"/>
  <c r="L56" i="16"/>
  <c r="AF49" i="16"/>
  <c r="AN53" i="16"/>
  <c r="AR38" i="16"/>
  <c r="AN43" i="16"/>
  <c r="AZ46" i="16"/>
  <c r="X69" i="16"/>
  <c r="H43" i="16"/>
  <c r="AZ41" i="16"/>
  <c r="L42" i="16"/>
  <c r="AZ38" i="16"/>
  <c r="L47" i="16"/>
  <c r="AF69" i="16"/>
  <c r="T41" i="16"/>
  <c r="T64" i="16"/>
  <c r="X81" i="16"/>
  <c r="AN76" i="16"/>
  <c r="AR52" i="16"/>
  <c r="AZ65" i="16"/>
  <c r="AJ83" i="16"/>
  <c r="AJ72" i="16"/>
  <c r="AN45" i="16"/>
  <c r="AZ51" i="16"/>
  <c r="P51" i="16"/>
  <c r="AR53" i="16"/>
  <c r="AZ57" i="16"/>
  <c r="X46" i="16"/>
  <c r="AB51" i="16"/>
  <c r="AZ50" i="16"/>
  <c r="AF55" i="16"/>
  <c r="AV64" i="16"/>
  <c r="H84" i="16"/>
  <c r="AR65" i="16"/>
  <c r="AB80" i="16"/>
  <c r="H44" i="16"/>
  <c r="AN39" i="16"/>
  <c r="P77" i="16"/>
  <c r="AR40" i="16"/>
  <c r="AN57" i="16"/>
  <c r="B11" i="14"/>
  <c r="BO11" i="14" s="1"/>
  <c r="K11" i="14"/>
  <c r="O11" i="14"/>
  <c r="AA11" i="14"/>
  <c r="AI11" i="14"/>
  <c r="AU11" i="14"/>
  <c r="AY11" i="14"/>
  <c r="BC11" i="14"/>
  <c r="BG11" i="14"/>
  <c r="BK11" i="14"/>
  <c r="BS11" i="14"/>
  <c r="BW11" i="14"/>
  <c r="B12" i="14"/>
  <c r="S12" i="14"/>
  <c r="BO12" i="14"/>
  <c r="BS12" i="14"/>
  <c r="B13" i="14"/>
  <c r="BO13" i="14" s="1"/>
  <c r="K13" i="14"/>
  <c r="O13" i="14"/>
  <c r="AA13" i="14"/>
  <c r="AI13" i="14"/>
  <c r="AU13" i="14"/>
  <c r="AY13" i="14"/>
  <c r="BC13" i="14"/>
  <c r="BG13" i="14"/>
  <c r="BK13" i="14"/>
  <c r="BS13" i="14"/>
  <c r="BW13" i="14"/>
  <c r="B14" i="14"/>
  <c r="S14" i="14"/>
  <c r="AM14" i="14"/>
  <c r="BC14" i="14"/>
  <c r="BO14" i="14"/>
  <c r="BS14" i="14"/>
  <c r="B15" i="14"/>
  <c r="BO15" i="14" s="1"/>
  <c r="K15" i="14"/>
  <c r="O15" i="14"/>
  <c r="AA15" i="14"/>
  <c r="AI15" i="14"/>
  <c r="AU15" i="14"/>
  <c r="AY15" i="14"/>
  <c r="BC15" i="14"/>
  <c r="BG15" i="14"/>
  <c r="BK15" i="14"/>
  <c r="BS15" i="14"/>
  <c r="BW15" i="14"/>
  <c r="B16" i="14"/>
  <c r="BO16" i="14"/>
  <c r="B17" i="14"/>
  <c r="BO17" i="14" s="1"/>
  <c r="K17" i="14"/>
  <c r="O17" i="14"/>
  <c r="AA17" i="14"/>
  <c r="AI17" i="14"/>
  <c r="AU17" i="14"/>
  <c r="AY17" i="14"/>
  <c r="BC17" i="14"/>
  <c r="BG17" i="14"/>
  <c r="BK17" i="14"/>
  <c r="BS17" i="14"/>
  <c r="BW17" i="14"/>
  <c r="B18" i="14"/>
  <c r="G18" i="14" s="1"/>
  <c r="S18" i="14"/>
  <c r="W18" i="14"/>
  <c r="BO18" i="14"/>
  <c r="BS18" i="14"/>
  <c r="B19" i="14"/>
  <c r="O19" i="14" s="1"/>
  <c r="B20" i="14"/>
  <c r="G20" i="14"/>
  <c r="K20" i="14"/>
  <c r="S20" i="14"/>
  <c r="W20" i="14"/>
  <c r="AA20" i="14"/>
  <c r="AM20" i="14"/>
  <c r="AQ20" i="14"/>
  <c r="AU20" i="14"/>
  <c r="BC20" i="14"/>
  <c r="BK20" i="14"/>
  <c r="BO20" i="14"/>
  <c r="BS20" i="14"/>
  <c r="B21" i="14"/>
  <c r="B22" i="14"/>
  <c r="K22" i="14" s="1"/>
  <c r="G22" i="14"/>
  <c r="S22" i="14"/>
  <c r="W22" i="14"/>
  <c r="AA22" i="14"/>
  <c r="AM22" i="14"/>
  <c r="AQ22" i="14"/>
  <c r="AU22" i="14"/>
  <c r="BK22" i="14"/>
  <c r="BO22" i="14"/>
  <c r="BS22" i="14"/>
  <c r="B23" i="14"/>
  <c r="K23" i="14"/>
  <c r="AI23" i="14"/>
  <c r="AY23" i="14"/>
  <c r="BC23" i="14"/>
  <c r="B24" i="14"/>
  <c r="G24" i="14"/>
  <c r="S24" i="14"/>
  <c r="W24" i="14"/>
  <c r="BK24" i="14"/>
  <c r="B25" i="14"/>
  <c r="BW25" i="14" s="1"/>
  <c r="K25" i="14"/>
  <c r="O25" i="14"/>
  <c r="S25" i="14"/>
  <c r="AA25" i="14"/>
  <c r="AI25" i="14"/>
  <c r="AU25" i="14"/>
  <c r="AY25" i="14"/>
  <c r="BC25" i="14"/>
  <c r="BK25" i="14"/>
  <c r="BS25" i="14"/>
  <c r="B26" i="14"/>
  <c r="G26" i="14"/>
  <c r="K26" i="14"/>
  <c r="S26" i="14"/>
  <c r="W26" i="14"/>
  <c r="AA26" i="14"/>
  <c r="AM26" i="14"/>
  <c r="AQ26" i="14"/>
  <c r="BC26" i="14"/>
  <c r="BK26" i="14"/>
  <c r="BS26" i="14"/>
  <c r="B27" i="14"/>
  <c r="AA27" i="14"/>
  <c r="AY27" i="14"/>
  <c r="B28" i="14"/>
  <c r="G28" i="14"/>
  <c r="K28" i="14"/>
  <c r="S28" i="14"/>
  <c r="W28" i="14"/>
  <c r="AA28" i="14"/>
  <c r="AM28" i="14"/>
  <c r="AQ28" i="14"/>
  <c r="AU28" i="14"/>
  <c r="BC28" i="14"/>
  <c r="BK28" i="14"/>
  <c r="BO28" i="14"/>
  <c r="BS28" i="14"/>
  <c r="B29" i="14"/>
  <c r="K29" i="14"/>
  <c r="O29" i="14"/>
  <c r="AI29" i="14"/>
  <c r="AU29" i="14"/>
  <c r="AY29" i="14"/>
  <c r="BS29" i="14"/>
  <c r="B30" i="14"/>
  <c r="G30" i="14"/>
  <c r="K30" i="14"/>
  <c r="O30" i="14"/>
  <c r="S30" i="14"/>
  <c r="W30" i="14"/>
  <c r="AA30" i="14"/>
  <c r="AI30" i="14"/>
  <c r="AM30" i="14"/>
  <c r="AQ30" i="14"/>
  <c r="AU30" i="14"/>
  <c r="AY30" i="14"/>
  <c r="BC30" i="14"/>
  <c r="BG30" i="14"/>
  <c r="BK30" i="14"/>
  <c r="BO30" i="14"/>
  <c r="BS30" i="14"/>
  <c r="BW30" i="14"/>
  <c r="B31" i="14"/>
  <c r="K31" i="14"/>
  <c r="O31" i="14"/>
  <c r="S31" i="14"/>
  <c r="AI31" i="14"/>
  <c r="AQ31" i="14"/>
  <c r="AU31" i="14"/>
  <c r="BS31" i="14"/>
  <c r="G36" i="14"/>
  <c r="K36" i="14"/>
  <c r="O36" i="14"/>
  <c r="S36" i="14"/>
  <c r="W36" i="14"/>
  <c r="AA36" i="14"/>
  <c r="AI36" i="14"/>
  <c r="AM36" i="14"/>
  <c r="AQ36" i="14"/>
  <c r="AU36" i="14"/>
  <c r="AY36" i="14"/>
  <c r="BC36" i="14"/>
  <c r="BG36" i="14"/>
  <c r="BK36" i="14"/>
  <c r="BO36" i="14"/>
  <c r="BS36" i="14"/>
  <c r="BW36" i="14"/>
  <c r="B37" i="14"/>
  <c r="G37" i="14"/>
  <c r="K37" i="14"/>
  <c r="O37" i="14"/>
  <c r="S37" i="14"/>
  <c r="W37" i="14"/>
  <c r="AA37" i="14"/>
  <c r="AI37" i="14"/>
  <c r="AM37" i="14"/>
  <c r="AQ37" i="14"/>
  <c r="AU37" i="14"/>
  <c r="AY37" i="14"/>
  <c r="BC37" i="14"/>
  <c r="BG37" i="14"/>
  <c r="BK37" i="14"/>
  <c r="BO37" i="14"/>
  <c r="BS37" i="14"/>
  <c r="BW37" i="14"/>
  <c r="B38" i="14"/>
  <c r="S38" i="14"/>
  <c r="B39" i="14"/>
  <c r="G39" i="14"/>
  <c r="K39" i="14"/>
  <c r="O39" i="14"/>
  <c r="S39" i="14"/>
  <c r="W39" i="14"/>
  <c r="AA39" i="14"/>
  <c r="AI39" i="14"/>
  <c r="AM39" i="14"/>
  <c r="AQ39" i="14"/>
  <c r="AU39" i="14"/>
  <c r="AY39" i="14"/>
  <c r="BC39" i="14"/>
  <c r="BG39" i="14"/>
  <c r="BK39" i="14"/>
  <c r="BO39" i="14"/>
  <c r="BS39" i="14"/>
  <c r="BW39" i="14"/>
  <c r="B40" i="14"/>
  <c r="G40" i="14"/>
  <c r="K40" i="14"/>
  <c r="W40" i="14"/>
  <c r="AA40" i="14"/>
  <c r="AQ40" i="14"/>
  <c r="AU40" i="14"/>
  <c r="BG40" i="14"/>
  <c r="BK40" i="14"/>
  <c r="BW40" i="14"/>
  <c r="B41" i="14"/>
  <c r="W41" i="14"/>
  <c r="AU41" i="14"/>
  <c r="BK41" i="14"/>
  <c r="BS41" i="14"/>
  <c r="B42" i="14"/>
  <c r="K42" i="14"/>
  <c r="O42" i="14"/>
  <c r="AA42" i="14"/>
  <c r="AI42" i="14"/>
  <c r="AU42" i="14"/>
  <c r="AY42" i="14"/>
  <c r="BK42" i="14"/>
  <c r="BO42" i="14"/>
  <c r="B43" i="14"/>
  <c r="K43" i="14"/>
  <c r="O43" i="14"/>
  <c r="AI43" i="14"/>
  <c r="AM43" i="14"/>
  <c r="AY43" i="14"/>
  <c r="BG43" i="14"/>
  <c r="BO43" i="14"/>
  <c r="B44" i="14"/>
  <c r="O44" i="14"/>
  <c r="S44" i="14"/>
  <c r="AI44" i="14"/>
  <c r="AM44" i="14"/>
  <c r="AY44" i="14"/>
  <c r="BK44" i="14"/>
  <c r="BO44" i="14"/>
  <c r="BS44" i="14"/>
  <c r="BW44" i="14"/>
  <c r="B45" i="14"/>
  <c r="AU45" i="14"/>
  <c r="B46" i="14"/>
  <c r="W46" i="14" s="1"/>
  <c r="G46" i="14"/>
  <c r="O46" i="14"/>
  <c r="S46" i="14"/>
  <c r="AA46" i="14"/>
  <c r="AI46" i="14"/>
  <c r="AM46" i="14"/>
  <c r="AQ46" i="14"/>
  <c r="AU46" i="14"/>
  <c r="BC46" i="14"/>
  <c r="BG46" i="14"/>
  <c r="BK46" i="14"/>
  <c r="BO46" i="14"/>
  <c r="BW46" i="14"/>
  <c r="B47" i="14"/>
  <c r="K47" i="14"/>
  <c r="O47" i="14"/>
  <c r="AA47" i="14"/>
  <c r="AI47" i="14"/>
  <c r="AU47" i="14"/>
  <c r="AY47" i="14"/>
  <c r="BK47" i="14"/>
  <c r="BO47" i="14"/>
  <c r="B48" i="14"/>
  <c r="G48" i="14"/>
  <c r="S48" i="14"/>
  <c r="AQ48" i="14"/>
  <c r="BK48" i="14"/>
  <c r="B49" i="14"/>
  <c r="O49" i="14"/>
  <c r="S49" i="14"/>
  <c r="AI49" i="14"/>
  <c r="AM49" i="14"/>
  <c r="AY49" i="14"/>
  <c r="BC49" i="14"/>
  <c r="BO49" i="14"/>
  <c r="BS49" i="14"/>
  <c r="B50" i="14"/>
  <c r="G50" i="14"/>
  <c r="K50" i="14"/>
  <c r="O50" i="14"/>
  <c r="S50" i="14"/>
  <c r="W50" i="14"/>
  <c r="AA50" i="14"/>
  <c r="AI50" i="14"/>
  <c r="AM50" i="14"/>
  <c r="AQ50" i="14"/>
  <c r="AU50" i="14"/>
  <c r="AY50" i="14"/>
  <c r="BC50" i="14"/>
  <c r="BG50" i="14"/>
  <c r="BK50" i="14"/>
  <c r="BO50" i="14"/>
  <c r="BS50" i="14"/>
  <c r="BW50" i="14"/>
  <c r="B51" i="14"/>
  <c r="K51" i="14" s="1"/>
  <c r="G51" i="14"/>
  <c r="O51" i="14"/>
  <c r="S51" i="14"/>
  <c r="W51" i="14"/>
  <c r="AI51" i="14"/>
  <c r="AM51" i="14"/>
  <c r="AQ51" i="14"/>
  <c r="AY51" i="14"/>
  <c r="BC51" i="14"/>
  <c r="BG51" i="14"/>
  <c r="BO51" i="14"/>
  <c r="BS51" i="14"/>
  <c r="BW51" i="14"/>
  <c r="B52" i="14"/>
  <c r="O52" i="14" s="1"/>
  <c r="G52" i="14"/>
  <c r="K52" i="14"/>
  <c r="S52" i="14"/>
  <c r="W52" i="14"/>
  <c r="AA52" i="14"/>
  <c r="AM52" i="14"/>
  <c r="AQ52" i="14"/>
  <c r="AU52" i="14"/>
  <c r="BC52" i="14"/>
  <c r="BG52" i="14"/>
  <c r="BK52" i="14"/>
  <c r="BO52" i="14"/>
  <c r="BS52" i="14"/>
  <c r="BW52" i="14"/>
  <c r="B53" i="14"/>
  <c r="AU53" i="14" s="1"/>
  <c r="B54" i="14"/>
  <c r="G54" i="14"/>
  <c r="K54" i="14"/>
  <c r="O54" i="14"/>
  <c r="W54" i="14"/>
  <c r="AA54" i="14"/>
  <c r="AI54" i="14"/>
  <c r="AQ54" i="14"/>
  <c r="AY54" i="14"/>
  <c r="BC54" i="14"/>
  <c r="BK54" i="14"/>
  <c r="BO54" i="14"/>
  <c r="BS54" i="14"/>
  <c r="B55" i="14"/>
  <c r="S55" i="14"/>
  <c r="AA55" i="14"/>
  <c r="AM55" i="14"/>
  <c r="AY55" i="14"/>
  <c r="BC55" i="14"/>
  <c r="BG55" i="14"/>
  <c r="BO55" i="14"/>
  <c r="BS55" i="14"/>
  <c r="BW55" i="14"/>
  <c r="B56" i="14"/>
  <c r="AA56" i="14" s="1"/>
  <c r="O56" i="14"/>
  <c r="S56" i="14"/>
  <c r="G61" i="14"/>
  <c r="K61" i="14"/>
  <c r="O61" i="14"/>
  <c r="S61" i="14"/>
  <c r="W61" i="14"/>
  <c r="AA61" i="14"/>
  <c r="AI61" i="14"/>
  <c r="AM61" i="14"/>
  <c r="AQ61" i="14"/>
  <c r="AU61" i="14"/>
  <c r="AY61" i="14"/>
  <c r="BC61" i="14"/>
  <c r="BG61" i="14"/>
  <c r="BK61" i="14"/>
  <c r="BO61" i="14"/>
  <c r="BS61" i="14"/>
  <c r="BW61" i="14"/>
  <c r="B62" i="14"/>
  <c r="G62" i="14" s="1"/>
  <c r="K62" i="14"/>
  <c r="O62" i="14"/>
  <c r="W62" i="14"/>
  <c r="AQ62" i="14"/>
  <c r="AU62" i="14"/>
  <c r="AY62" i="14"/>
  <c r="BG62" i="14"/>
  <c r="BK62" i="14"/>
  <c r="BO62" i="14"/>
  <c r="B63" i="14"/>
  <c r="K63" i="14"/>
  <c r="AA63" i="14"/>
  <c r="AI63" i="14"/>
  <c r="BC63" i="14"/>
  <c r="BK63" i="14"/>
  <c r="B64" i="14"/>
  <c r="K64" i="14"/>
  <c r="AI64" i="14"/>
  <c r="AY64" i="14"/>
  <c r="B65" i="14"/>
  <c r="O65" i="14" s="1"/>
  <c r="AY65" i="14"/>
  <c r="BK65" i="14"/>
  <c r="BO65" i="14"/>
  <c r="B66" i="14"/>
  <c r="S66" i="14"/>
  <c r="BC66" i="14"/>
  <c r="B67" i="14"/>
  <c r="G67" i="14" s="1"/>
  <c r="K67" i="14"/>
  <c r="O67" i="14"/>
  <c r="S67" i="14"/>
  <c r="AA67" i="14"/>
  <c r="AI67" i="14"/>
  <c r="AM67" i="14"/>
  <c r="AU67" i="14"/>
  <c r="AY67" i="14"/>
  <c r="BC67" i="14"/>
  <c r="BK67" i="14"/>
  <c r="BO67" i="14"/>
  <c r="BS67" i="14"/>
  <c r="B68" i="14"/>
  <c r="G68" i="14"/>
  <c r="K68" i="14"/>
  <c r="W68" i="14"/>
  <c r="AA68" i="14"/>
  <c r="AQ68" i="14"/>
  <c r="AU68" i="14"/>
  <c r="BG68" i="14"/>
  <c r="BK68" i="14"/>
  <c r="BW68" i="14"/>
  <c r="B69" i="14"/>
  <c r="AI69" i="14" s="1"/>
  <c r="B70" i="14"/>
  <c r="G70" i="14"/>
  <c r="K70" i="14"/>
  <c r="O70" i="14"/>
  <c r="S70" i="14"/>
  <c r="W70" i="14"/>
  <c r="AA70" i="14"/>
  <c r="AI70" i="14"/>
  <c r="AM70" i="14"/>
  <c r="AQ70" i="14"/>
  <c r="AU70" i="14"/>
  <c r="AY70" i="14"/>
  <c r="BC70" i="14"/>
  <c r="BG70" i="14"/>
  <c r="BK70" i="14"/>
  <c r="BO70" i="14"/>
  <c r="BS70" i="14"/>
  <c r="BW70" i="14"/>
  <c r="B71" i="14"/>
  <c r="G71" i="14"/>
  <c r="K71" i="14"/>
  <c r="W71" i="14"/>
  <c r="AA71" i="14"/>
  <c r="AM71" i="14"/>
  <c r="AQ71" i="14"/>
  <c r="AU71" i="14"/>
  <c r="BC71" i="14"/>
  <c r="BG71" i="14"/>
  <c r="BK71" i="14"/>
  <c r="BS71" i="14"/>
  <c r="BW71" i="14"/>
  <c r="B72" i="14"/>
  <c r="AM72" i="14" s="1"/>
  <c r="S72" i="14"/>
  <c r="AY72" i="14"/>
  <c r="BS72" i="14"/>
  <c r="B73" i="14"/>
  <c r="S73" i="14" s="1"/>
  <c r="G73" i="14"/>
  <c r="K73" i="14"/>
  <c r="O73" i="14"/>
  <c r="W73" i="14"/>
  <c r="AA73" i="14"/>
  <c r="AI73" i="14"/>
  <c r="AM73" i="14"/>
  <c r="AQ73" i="14"/>
  <c r="AU73" i="14"/>
  <c r="AY73" i="14"/>
  <c r="BC73" i="14"/>
  <c r="BG73" i="14"/>
  <c r="BK73" i="14"/>
  <c r="BO73" i="14"/>
  <c r="BS73" i="14"/>
  <c r="BW73" i="14"/>
  <c r="B74" i="14"/>
  <c r="BK74" i="14" s="1"/>
  <c r="G74" i="14"/>
  <c r="S74" i="14"/>
  <c r="AM74" i="14"/>
  <c r="AQ74" i="14"/>
  <c r="BG74" i="14"/>
  <c r="BS74" i="14"/>
  <c r="B75" i="14"/>
  <c r="AA75" i="14" s="1"/>
  <c r="K75" i="14"/>
  <c r="O75" i="14"/>
  <c r="S75" i="14"/>
  <c r="AI75" i="14"/>
  <c r="AM75" i="14"/>
  <c r="AU75" i="14"/>
  <c r="BC75" i="14"/>
  <c r="BK75" i="14"/>
  <c r="BO75" i="14"/>
  <c r="B76" i="14"/>
  <c r="G76" i="14" s="1"/>
  <c r="K76" i="14"/>
  <c r="AI76" i="14"/>
  <c r="BG76" i="14"/>
  <c r="B77" i="14"/>
  <c r="G77" i="14"/>
  <c r="AM77" i="14"/>
  <c r="BG77" i="14"/>
  <c r="B78" i="14"/>
  <c r="BC78" i="14" s="1"/>
  <c r="B79" i="14"/>
  <c r="K79" i="14"/>
  <c r="S79" i="14"/>
  <c r="W79" i="14"/>
  <c r="AI79" i="14"/>
  <c r="AM79" i="14"/>
  <c r="AQ79" i="14"/>
  <c r="AY79" i="14"/>
  <c r="BC79" i="14"/>
  <c r="BG79" i="14"/>
  <c r="BO79" i="14"/>
  <c r="BS79" i="14"/>
  <c r="BW79" i="14"/>
  <c r="B80" i="14"/>
  <c r="S80" i="14"/>
  <c r="W80" i="14"/>
  <c r="AM80" i="14"/>
  <c r="AQ80" i="14"/>
  <c r="AY80" i="14"/>
  <c r="BC80" i="14"/>
  <c r="BG80" i="14"/>
  <c r="BK80" i="14"/>
  <c r="BO80" i="14"/>
  <c r="BS80" i="14"/>
  <c r="BW80" i="14"/>
  <c r="B81" i="14"/>
  <c r="S81" i="14" s="1"/>
  <c r="W81" i="14"/>
  <c r="X80" i="16" l="1"/>
  <c r="P81" i="16"/>
  <c r="X76" i="16"/>
  <c r="T76" i="16"/>
  <c r="AV73" i="16"/>
  <c r="H77" i="16"/>
  <c r="AZ73" i="16"/>
  <c r="AZ75" i="16"/>
  <c r="AR68" i="16"/>
  <c r="AJ75" i="16"/>
  <c r="X73" i="16"/>
  <c r="X67" i="16"/>
  <c r="L68" i="16"/>
  <c r="L75" i="16"/>
  <c r="L67" i="16"/>
  <c r="L65" i="16"/>
  <c r="AB67" i="16"/>
  <c r="H70" i="16"/>
  <c r="X74" i="16"/>
  <c r="T66" i="16"/>
  <c r="X70" i="16"/>
  <c r="AN81" i="16"/>
  <c r="AR83" i="16"/>
  <c r="AV82" i="16"/>
  <c r="H67" i="16"/>
  <c r="L76" i="16"/>
  <c r="H78" i="16"/>
  <c r="AF67" i="16"/>
  <c r="AF78" i="16"/>
  <c r="X79" i="16"/>
  <c r="AR67" i="16"/>
  <c r="H75" i="16"/>
  <c r="X78" i="16"/>
  <c r="AR69" i="16"/>
  <c r="AJ82" i="16"/>
  <c r="AJ65" i="16"/>
  <c r="L79" i="16"/>
  <c r="L83" i="16"/>
  <c r="AF75" i="16"/>
  <c r="AZ80" i="16"/>
  <c r="AB84" i="16"/>
  <c r="L64" i="16"/>
  <c r="AV74" i="16"/>
  <c r="L71" i="16"/>
  <c r="L73" i="16"/>
  <c r="AF74" i="16"/>
  <c r="T81" i="16"/>
  <c r="AB83" i="16"/>
  <c r="P71" i="16"/>
  <c r="AR73" i="16"/>
  <c r="AN70" i="16"/>
  <c r="P68" i="16"/>
  <c r="AV68" i="16"/>
  <c r="AZ69" i="16"/>
  <c r="L72" i="16"/>
  <c r="AN78" i="16"/>
  <c r="AF79" i="16"/>
  <c r="H82" i="16"/>
  <c r="X64" i="16"/>
  <c r="H69" i="16"/>
  <c r="T73" i="16"/>
  <c r="L84" i="16"/>
  <c r="AB69" i="16"/>
  <c r="X82" i="16"/>
  <c r="AZ66" i="16"/>
  <c r="AN71" i="16"/>
  <c r="AV70" i="16"/>
  <c r="AR72" i="16"/>
  <c r="P74" i="16"/>
  <c r="AR84" i="16"/>
  <c r="AZ76" i="16"/>
  <c r="P67" i="16"/>
  <c r="AJ73" i="16"/>
  <c r="AR66" i="16"/>
  <c r="AZ84" i="16"/>
  <c r="AV78" i="16"/>
  <c r="AN72" i="16"/>
  <c r="AJ78" i="16"/>
  <c r="T79" i="16"/>
  <c r="H68" i="16"/>
  <c r="T71" i="16"/>
  <c r="AZ70" i="16"/>
  <c r="AZ82" i="16"/>
  <c r="H72" i="16"/>
  <c r="P83" i="16"/>
  <c r="T83" i="16"/>
  <c r="AF71" i="16"/>
  <c r="P78" i="16"/>
  <c r="AV80" i="16"/>
  <c r="T67" i="16"/>
  <c r="AR82" i="16"/>
  <c r="AB82" i="16"/>
  <c r="L70" i="16"/>
  <c r="T65" i="16"/>
  <c r="AB78" i="16"/>
  <c r="L69" i="16"/>
  <c r="AB81" i="16"/>
  <c r="L82" i="16"/>
  <c r="H65" i="16"/>
  <c r="AZ74" i="16"/>
  <c r="AV83" i="16"/>
  <c r="AJ69" i="16"/>
  <c r="AN82" i="16"/>
  <c r="AF82" i="16"/>
  <c r="P79" i="16"/>
  <c r="T78" i="16"/>
  <c r="AR78" i="16"/>
  <c r="AJ70" i="16"/>
  <c r="AZ78" i="16"/>
  <c r="P69" i="16"/>
  <c r="AZ67" i="16"/>
  <c r="H74" i="16"/>
  <c r="H80" i="16"/>
  <c r="AR70" i="16"/>
  <c r="P82" i="16"/>
  <c r="AZ81" i="16"/>
  <c r="AV79" i="16"/>
  <c r="AN74" i="16"/>
  <c r="AB68" i="16"/>
  <c r="AF83" i="16"/>
  <c r="L74" i="16"/>
  <c r="AJ74" i="16"/>
  <c r="AN68" i="16"/>
  <c r="T82" i="16"/>
  <c r="AF70" i="16"/>
  <c r="P84" i="16"/>
  <c r="L81" i="16"/>
  <c r="AB74" i="16"/>
  <c r="AB66" i="16"/>
  <c r="T74" i="16"/>
  <c r="H79" i="16"/>
  <c r="AJ64" i="16"/>
  <c r="L80" i="16"/>
  <c r="AJ81" i="16"/>
  <c r="X71" i="16"/>
  <c r="AF80" i="16"/>
  <c r="T70" i="16"/>
  <c r="AR74" i="16"/>
  <c r="T69" i="16"/>
  <c r="AJ80" i="16"/>
  <c r="H71" i="16"/>
  <c r="AV71" i="16"/>
  <c r="AN79" i="16"/>
  <c r="L66" i="16"/>
  <c r="AV67" i="16"/>
  <c r="AN65" i="16"/>
  <c r="P70" i="16"/>
  <c r="H64" i="16"/>
  <c r="T84" i="16"/>
  <c r="L77" i="16"/>
  <c r="AJ84" i="16"/>
  <c r="H76" i="16"/>
  <c r="AN67" i="16"/>
  <c r="AF76" i="16"/>
  <c r="P72" i="16"/>
  <c r="AJ67" i="16"/>
  <c r="X68" i="16"/>
  <c r="AB70" i="16"/>
  <c r="AR81" i="16"/>
  <c r="L78" i="16"/>
  <c r="H66" i="16"/>
  <c r="AV76" i="16"/>
  <c r="AJ77" i="16"/>
  <c r="AF73" i="16"/>
  <c r="AF84" i="16"/>
  <c r="AR75" i="16"/>
  <c r="T75" i="16"/>
  <c r="X83" i="16"/>
  <c r="X84" i="16"/>
  <c r="AF64" i="16"/>
  <c r="AF65" i="16"/>
  <c r="AV72" i="16"/>
  <c r="AB72" i="16"/>
  <c r="AA78" i="14"/>
  <c r="G64" i="14"/>
  <c r="W64" i="14"/>
  <c r="AQ64" i="14"/>
  <c r="BG64" i="14"/>
  <c r="BW64" i="14"/>
  <c r="BC64" i="14"/>
  <c r="AM64" i="14"/>
  <c r="O64" i="14"/>
  <c r="BK64" i="14"/>
  <c r="S64" i="14"/>
  <c r="K69" i="14"/>
  <c r="AA69" i="14"/>
  <c r="AU69" i="14"/>
  <c r="BK69" i="14"/>
  <c r="O72" i="14"/>
  <c r="BG69" i="14"/>
  <c r="O53" i="14"/>
  <c r="AI53" i="14"/>
  <c r="AY53" i="14"/>
  <c r="BO53" i="14"/>
  <c r="W53" i="14"/>
  <c r="BS53" i="14"/>
  <c r="G53" i="14"/>
  <c r="BC53" i="14"/>
  <c r="BW53" i="14"/>
  <c r="K53" i="14"/>
  <c r="AM53" i="14"/>
  <c r="BG53" i="14"/>
  <c r="BW78" i="14"/>
  <c r="K77" i="14"/>
  <c r="AI77" i="14"/>
  <c r="AY77" i="14"/>
  <c r="BO77" i="14"/>
  <c r="BW77" i="14"/>
  <c r="BC77" i="14"/>
  <c r="AA77" i="14"/>
  <c r="BC69" i="14"/>
  <c r="W69" i="14"/>
  <c r="S65" i="14"/>
  <c r="AQ53" i="14"/>
  <c r="BS78" i="14"/>
  <c r="AU78" i="14"/>
  <c r="W78" i="14"/>
  <c r="BW76" i="14"/>
  <c r="AY76" i="14"/>
  <c r="AA76" i="14"/>
  <c r="BO72" i="14"/>
  <c r="O71" i="14"/>
  <c r="AI71" i="14"/>
  <c r="AY71" i="14"/>
  <c r="BO71" i="14"/>
  <c r="BW69" i="14"/>
  <c r="BG65" i="14"/>
  <c r="AU64" i="14"/>
  <c r="K48" i="14"/>
  <c r="AM48" i="14"/>
  <c r="BG48" i="14"/>
  <c r="O48" i="14"/>
  <c r="BO48" i="14"/>
  <c r="W48" i="14"/>
  <c r="AU48" i="14"/>
  <c r="BS48" i="14"/>
  <c r="AA48" i="14"/>
  <c r="BW48" i="14"/>
  <c r="AI48" i="14"/>
  <c r="K65" i="14"/>
  <c r="AA65" i="14"/>
  <c r="AU65" i="14"/>
  <c r="W65" i="14"/>
  <c r="G65" i="14"/>
  <c r="AI65" i="14"/>
  <c r="BC65" i="14"/>
  <c r="BS65" i="14"/>
  <c r="AM65" i="14"/>
  <c r="AA53" i="14"/>
  <c r="BO21" i="14"/>
  <c r="G21" i="14"/>
  <c r="W21" i="14"/>
  <c r="AQ21" i="14"/>
  <c r="AM21" i="14"/>
  <c r="BG21" i="14"/>
  <c r="O21" i="14"/>
  <c r="S21" i="14"/>
  <c r="BK21" i="14"/>
  <c r="K21" i="14"/>
  <c r="BC21" i="14"/>
  <c r="BW21" i="14"/>
  <c r="AI21" i="14"/>
  <c r="AU21" i="14"/>
  <c r="BS21" i="14"/>
  <c r="AA21" i="14"/>
  <c r="AY21" i="14"/>
  <c r="BO19" i="14"/>
  <c r="G19" i="14"/>
  <c r="W19" i="14"/>
  <c r="AQ19" i="14"/>
  <c r="BW19" i="14"/>
  <c r="K19" i="14"/>
  <c r="AI19" i="14"/>
  <c r="BC19" i="14"/>
  <c r="AM19" i="14"/>
  <c r="BG19" i="14"/>
  <c r="S19" i="14"/>
  <c r="BK19" i="14"/>
  <c r="AA19" i="14"/>
  <c r="BS19" i="14"/>
  <c r="AU19" i="14"/>
  <c r="AY19" i="14"/>
  <c r="AI78" i="14"/>
  <c r="BO78" i="14"/>
  <c r="K78" i="14"/>
  <c r="AY78" i="14"/>
  <c r="BS77" i="14"/>
  <c r="W77" i="14"/>
  <c r="BS76" i="14"/>
  <c r="S76" i="14"/>
  <c r="AM76" i="14"/>
  <c r="BC76" i="14"/>
  <c r="AQ78" i="14"/>
  <c r="BO76" i="14"/>
  <c r="W76" i="14"/>
  <c r="BS69" i="14"/>
  <c r="G66" i="14"/>
  <c r="W66" i="14"/>
  <c r="AQ66" i="14"/>
  <c r="BG66" i="14"/>
  <c r="BW66" i="14"/>
  <c r="K66" i="14"/>
  <c r="AA66" i="14"/>
  <c r="AU66" i="14"/>
  <c r="BK66" i="14"/>
  <c r="O66" i="14"/>
  <c r="AI66" i="14"/>
  <c r="AY66" i="14"/>
  <c r="BO66" i="14"/>
  <c r="AQ77" i="14"/>
  <c r="BS75" i="14"/>
  <c r="O69" i="14"/>
  <c r="BS66" i="14"/>
  <c r="AM66" i="14"/>
  <c r="AQ65" i="14"/>
  <c r="BS64" i="14"/>
  <c r="S53" i="14"/>
  <c r="BC48" i="14"/>
  <c r="AU77" i="14"/>
  <c r="G72" i="14"/>
  <c r="W72" i="14"/>
  <c r="AQ72" i="14"/>
  <c r="BG72" i="14"/>
  <c r="BW72" i="14"/>
  <c r="K72" i="14"/>
  <c r="AA72" i="14"/>
  <c r="AU72" i="14"/>
  <c r="BK72" i="14"/>
  <c r="AY69" i="14"/>
  <c r="S69" i="14"/>
  <c r="BK78" i="14"/>
  <c r="S78" i="14"/>
  <c r="AU76" i="14"/>
  <c r="G75" i="14"/>
  <c r="W75" i="14"/>
  <c r="AQ75" i="14"/>
  <c r="BG75" i="14"/>
  <c r="BW75" i="14"/>
  <c r="K74" i="14"/>
  <c r="AA74" i="14"/>
  <c r="AU74" i="14"/>
  <c r="O74" i="14"/>
  <c r="AI74" i="14"/>
  <c r="AY74" i="14"/>
  <c r="BO74" i="14"/>
  <c r="AI72" i="14"/>
  <c r="AQ69" i="14"/>
  <c r="AA64" i="14"/>
  <c r="BK77" i="14"/>
  <c r="S77" i="14"/>
  <c r="AY75" i="14"/>
  <c r="BC72" i="14"/>
  <c r="G79" i="14"/>
  <c r="AA79" i="14"/>
  <c r="AU79" i="14"/>
  <c r="BK79" i="14"/>
  <c r="BG78" i="14"/>
  <c r="AM78" i="14"/>
  <c r="G78" i="14"/>
  <c r="BK76" i="14"/>
  <c r="AQ76" i="14"/>
  <c r="O76" i="14"/>
  <c r="BW74" i="14"/>
  <c r="BC74" i="14"/>
  <c r="W74" i="14"/>
  <c r="S71" i="14"/>
  <c r="BO69" i="14"/>
  <c r="AM69" i="14"/>
  <c r="G69" i="14"/>
  <c r="O68" i="14"/>
  <c r="AI68" i="14"/>
  <c r="AY68" i="14"/>
  <c r="BO68" i="14"/>
  <c r="S68" i="14"/>
  <c r="AM68" i="14"/>
  <c r="BC68" i="14"/>
  <c r="BS68" i="14"/>
  <c r="BW65" i="14"/>
  <c r="BO64" i="14"/>
  <c r="G63" i="14"/>
  <c r="W63" i="14"/>
  <c r="AQ63" i="14"/>
  <c r="BG63" i="14"/>
  <c r="BW63" i="14"/>
  <c r="O63" i="14"/>
  <c r="AM63" i="14"/>
  <c r="S63" i="14"/>
  <c r="BO63" i="14"/>
  <c r="AU63" i="14"/>
  <c r="AY63" i="14"/>
  <c r="BS63" i="14"/>
  <c r="BK53" i="14"/>
  <c r="AY48" i="14"/>
  <c r="O45" i="14"/>
  <c r="AI45" i="14"/>
  <c r="AY45" i="14"/>
  <c r="BO45" i="14"/>
  <c r="S45" i="14"/>
  <c r="AM45" i="14"/>
  <c r="BC45" i="14"/>
  <c r="BS45" i="14"/>
  <c r="G45" i="14"/>
  <c r="W45" i="14"/>
  <c r="AQ45" i="14"/>
  <c r="BG45" i="14"/>
  <c r="AA45" i="14"/>
  <c r="BK45" i="14"/>
  <c r="K45" i="14"/>
  <c r="BW45" i="14"/>
  <c r="AI62" i="14"/>
  <c r="O55" i="14"/>
  <c r="AQ55" i="14"/>
  <c r="BK55" i="14"/>
  <c r="BO27" i="14"/>
  <c r="G27" i="14"/>
  <c r="W27" i="14"/>
  <c r="AQ27" i="14"/>
  <c r="BW27" i="14"/>
  <c r="K27" i="14"/>
  <c r="AI27" i="14"/>
  <c r="BC27" i="14"/>
  <c r="AM27" i="14"/>
  <c r="BG27" i="14"/>
  <c r="S27" i="14"/>
  <c r="BK27" i="14"/>
  <c r="O27" i="14"/>
  <c r="AU27" i="14"/>
  <c r="BS27" i="14"/>
  <c r="BW67" i="14"/>
  <c r="BG67" i="14"/>
  <c r="AQ67" i="14"/>
  <c r="W67" i="14"/>
  <c r="BW62" i="14"/>
  <c r="AA62" i="14"/>
  <c r="S54" i="14"/>
  <c r="AM54" i="14"/>
  <c r="BG54" i="14"/>
  <c r="BW54" i="14"/>
  <c r="G38" i="14"/>
  <c r="W38" i="14"/>
  <c r="AQ38" i="14"/>
  <c r="BG38" i="14"/>
  <c r="K38" i="14"/>
  <c r="AA38" i="14"/>
  <c r="AU38" i="14"/>
  <c r="BK38" i="14"/>
  <c r="O38" i="14"/>
  <c r="AI38" i="14"/>
  <c r="AY38" i="14"/>
  <c r="BO38" i="14"/>
  <c r="BW38" i="14"/>
  <c r="BC38" i="14"/>
  <c r="AM38" i="14"/>
  <c r="BS38" i="14"/>
  <c r="S62" i="14"/>
  <c r="AM62" i="14"/>
  <c r="BC62" i="14"/>
  <c r="BS62" i="14"/>
  <c r="C4" i="14"/>
  <c r="G41" i="14"/>
  <c r="AI41" i="14"/>
  <c r="BC41" i="14"/>
  <c r="BW41" i="14"/>
  <c r="K41" i="14"/>
  <c r="O41" i="14"/>
  <c r="AM41" i="14"/>
  <c r="BG41" i="14"/>
  <c r="S41" i="14"/>
  <c r="AQ41" i="14"/>
  <c r="BO41" i="14"/>
  <c r="G16" i="14"/>
  <c r="W16" i="14"/>
  <c r="AQ16" i="14"/>
  <c r="BG16" i="14"/>
  <c r="BW16" i="14"/>
  <c r="K16" i="14"/>
  <c r="AA16" i="14"/>
  <c r="AU16" i="14"/>
  <c r="BK16" i="14"/>
  <c r="O16" i="14"/>
  <c r="AI16" i="14"/>
  <c r="AY16" i="14"/>
  <c r="BS16" i="14"/>
  <c r="AM16" i="14"/>
  <c r="S16" i="14"/>
  <c r="BC16" i="14"/>
  <c r="G12" i="14"/>
  <c r="W12" i="14"/>
  <c r="AQ12" i="14"/>
  <c r="BG12" i="14"/>
  <c r="BW12" i="14"/>
  <c r="K12" i="14"/>
  <c r="AA12" i="14"/>
  <c r="AU12" i="14"/>
  <c r="BK12" i="14"/>
  <c r="O12" i="14"/>
  <c r="AI12" i="14"/>
  <c r="AY12" i="14"/>
  <c r="AM12" i="14"/>
  <c r="BC12" i="14"/>
  <c r="BK51" i="14"/>
  <c r="AU51" i="14"/>
  <c r="AA51" i="14"/>
  <c r="S47" i="14"/>
  <c r="AM47" i="14"/>
  <c r="BC47" i="14"/>
  <c r="BS47" i="14"/>
  <c r="G47" i="14"/>
  <c r="W47" i="14"/>
  <c r="AQ47" i="14"/>
  <c r="BG47" i="14"/>
  <c r="BW47" i="14"/>
  <c r="K46" i="14"/>
  <c r="AY41" i="14"/>
  <c r="AY52" i="14"/>
  <c r="AI52" i="14"/>
  <c r="G49" i="14"/>
  <c r="W49" i="14"/>
  <c r="AQ49" i="14"/>
  <c r="BG49" i="14"/>
  <c r="BW49" i="14"/>
  <c r="K49" i="14"/>
  <c r="AA49" i="14"/>
  <c r="AU49" i="14"/>
  <c r="BK49" i="14"/>
  <c r="BS46" i="14"/>
  <c r="AY46" i="14"/>
  <c r="G44" i="14"/>
  <c r="W44" i="14"/>
  <c r="AQ44" i="14"/>
  <c r="BG44" i="14"/>
  <c r="K44" i="14"/>
  <c r="AA44" i="14"/>
  <c r="BC44" i="14"/>
  <c r="AU44" i="14"/>
  <c r="S43" i="14"/>
  <c r="AQ43" i="14"/>
  <c r="BK43" i="14"/>
  <c r="W43" i="14"/>
  <c r="AU43" i="14"/>
  <c r="BS43" i="14"/>
  <c r="G43" i="14"/>
  <c r="AA43" i="14"/>
  <c r="BC43" i="14"/>
  <c r="BW43" i="14"/>
  <c r="AA41" i="14"/>
  <c r="BG31" i="14"/>
  <c r="BW31" i="14"/>
  <c r="BK31" i="14"/>
  <c r="BO31" i="14"/>
  <c r="AY31" i="14"/>
  <c r="W31" i="14"/>
  <c r="AA31" i="14"/>
  <c r="BC31" i="14"/>
  <c r="G31" i="14"/>
  <c r="AM31" i="14"/>
  <c r="BO23" i="14"/>
  <c r="G23" i="14"/>
  <c r="W23" i="14"/>
  <c r="AQ23" i="14"/>
  <c r="S23" i="14"/>
  <c r="BK23" i="14"/>
  <c r="AU23" i="14"/>
  <c r="BW23" i="14"/>
  <c r="BG23" i="14"/>
  <c r="O23" i="14"/>
  <c r="AA23" i="14"/>
  <c r="BS23" i="14"/>
  <c r="AM23" i="14"/>
  <c r="O40" i="14"/>
  <c r="AI40" i="14"/>
  <c r="AY40" i="14"/>
  <c r="BO40" i="14"/>
  <c r="S40" i="14"/>
  <c r="AM40" i="14"/>
  <c r="BC40" i="14"/>
  <c r="BS40" i="14"/>
  <c r="G29" i="14"/>
  <c r="W29" i="14"/>
  <c r="AQ29" i="14"/>
  <c r="AM29" i="14"/>
  <c r="BG29" i="14"/>
  <c r="BW29" i="14"/>
  <c r="S29" i="14"/>
  <c r="BK29" i="14"/>
  <c r="BO29" i="14"/>
  <c r="BG24" i="14"/>
  <c r="BW24" i="14"/>
  <c r="O24" i="14"/>
  <c r="AI24" i="14"/>
  <c r="AY24" i="14"/>
  <c r="K24" i="14"/>
  <c r="BC24" i="14"/>
  <c r="AM24" i="14"/>
  <c r="AU24" i="14"/>
  <c r="BO24" i="14"/>
  <c r="AQ24" i="14"/>
  <c r="S42" i="14"/>
  <c r="AM42" i="14"/>
  <c r="BC42" i="14"/>
  <c r="BS42" i="14"/>
  <c r="G42" i="14"/>
  <c r="W42" i="14"/>
  <c r="AQ42" i="14"/>
  <c r="BG42" i="14"/>
  <c r="BW42" i="14"/>
  <c r="AA29" i="14"/>
  <c r="BC29" i="14"/>
  <c r="BS24" i="14"/>
  <c r="AA24" i="14"/>
  <c r="BG26" i="14"/>
  <c r="BW26" i="14"/>
  <c r="O26" i="14"/>
  <c r="AI26" i="14"/>
  <c r="AY26" i="14"/>
  <c r="BG25" i="14"/>
  <c r="AM25" i="14"/>
  <c r="AQ18" i="14"/>
  <c r="G14" i="14"/>
  <c r="W14" i="14"/>
  <c r="AQ14" i="14"/>
  <c r="BG14" i="14"/>
  <c r="BW14" i="14"/>
  <c r="K14" i="14"/>
  <c r="AA14" i="14"/>
  <c r="AU14" i="14"/>
  <c r="BK14" i="14"/>
  <c r="O14" i="14"/>
  <c r="AI14" i="14"/>
  <c r="AY14" i="14"/>
  <c r="BG28" i="14"/>
  <c r="BW28" i="14"/>
  <c r="O28" i="14"/>
  <c r="AI28" i="14"/>
  <c r="AY28" i="14"/>
  <c r="BO26" i="14"/>
  <c r="AU26" i="14"/>
  <c r="BC22" i="14"/>
  <c r="BG20" i="14"/>
  <c r="BW20" i="14"/>
  <c r="O20" i="14"/>
  <c r="AI20" i="14"/>
  <c r="AY20" i="14"/>
  <c r="BK18" i="14"/>
  <c r="AM18" i="14"/>
  <c r="BO25" i="14"/>
  <c r="G25" i="14"/>
  <c r="W25" i="14"/>
  <c r="AQ25" i="14"/>
  <c r="BG18" i="14"/>
  <c r="BW18" i="14"/>
  <c r="K18" i="14"/>
  <c r="AA18" i="14"/>
  <c r="AU18" i="14"/>
  <c r="O18" i="14"/>
  <c r="AI18" i="14"/>
  <c r="AY18" i="14"/>
  <c r="BG22" i="14"/>
  <c r="BW22" i="14"/>
  <c r="O22" i="14"/>
  <c r="AI22" i="14"/>
  <c r="AY22" i="14"/>
  <c r="BC18" i="14"/>
  <c r="AQ17" i="14"/>
  <c r="W17" i="14"/>
  <c r="G17" i="14"/>
  <c r="AQ15" i="14"/>
  <c r="W15" i="14"/>
  <c r="G15" i="14"/>
  <c r="AQ13" i="14"/>
  <c r="W13" i="14"/>
  <c r="G13" i="14"/>
  <c r="AQ11" i="14"/>
  <c r="W11" i="14"/>
  <c r="G11" i="14"/>
  <c r="AM17" i="14"/>
  <c r="S17" i="14"/>
  <c r="AM15" i="14"/>
  <c r="S15" i="14"/>
  <c r="AM13" i="14"/>
  <c r="S13" i="14"/>
  <c r="AM11" i="14"/>
  <c r="S11" i="14"/>
  <c r="C5" i="13"/>
  <c r="E5" i="13"/>
  <c r="G5" i="13"/>
  <c r="I5" i="13"/>
  <c r="K5" i="13"/>
  <c r="M5" i="13"/>
  <c r="O5" i="13"/>
  <c r="Q5" i="13"/>
  <c r="S5" i="13"/>
  <c r="U5" i="13"/>
  <c r="W5" i="13"/>
  <c r="AE5" i="13"/>
  <c r="AG5" i="13"/>
  <c r="AI5" i="13"/>
  <c r="AK5" i="13"/>
  <c r="AM5" i="13"/>
  <c r="AS5" i="13"/>
  <c r="AY5" i="13"/>
  <c r="BA5" i="13"/>
  <c r="C6" i="13"/>
  <c r="E6" i="13"/>
  <c r="G6" i="13"/>
  <c r="I6" i="13"/>
  <c r="K6" i="13"/>
  <c r="M6" i="13"/>
  <c r="O6" i="13"/>
  <c r="Q6" i="13"/>
  <c r="S6" i="13"/>
  <c r="U6" i="13"/>
  <c r="W6" i="13"/>
  <c r="AE6" i="13"/>
  <c r="AG6" i="13"/>
  <c r="AI6" i="13"/>
  <c r="AK6" i="13"/>
  <c r="AM6" i="13"/>
  <c r="AS6" i="13"/>
  <c r="AY6" i="13"/>
  <c r="BA6" i="13"/>
  <c r="C7" i="13"/>
  <c r="E7" i="13"/>
  <c r="G7" i="13"/>
  <c r="I7" i="13"/>
  <c r="K7" i="13"/>
  <c r="M7" i="13"/>
  <c r="O7" i="13"/>
  <c r="Q7" i="13"/>
  <c r="S7" i="13"/>
  <c r="U7" i="13"/>
  <c r="W7" i="13"/>
  <c r="AE7" i="13"/>
  <c r="AG7" i="13"/>
  <c r="AI7" i="13"/>
  <c r="AK7" i="13"/>
  <c r="AM7" i="13"/>
  <c r="AS7" i="13"/>
  <c r="AY7" i="13"/>
  <c r="BA7" i="13"/>
  <c r="C8" i="13"/>
  <c r="E8" i="13"/>
  <c r="G8" i="13"/>
  <c r="I8" i="13"/>
  <c r="K8" i="13"/>
  <c r="M8" i="13"/>
  <c r="O8" i="13"/>
  <c r="Q8" i="13"/>
  <c r="S8" i="13"/>
  <c r="U8" i="13"/>
  <c r="W8" i="13"/>
  <c r="AE8" i="13"/>
  <c r="AG8" i="13"/>
  <c r="AI8" i="13"/>
  <c r="AK8" i="13"/>
  <c r="AM8" i="13"/>
  <c r="AS8" i="13"/>
  <c r="AY8" i="13"/>
  <c r="BA8" i="13"/>
  <c r="C9" i="13"/>
  <c r="E9" i="13"/>
  <c r="G9" i="13"/>
  <c r="I9" i="13"/>
  <c r="K9" i="13"/>
  <c r="M9" i="13"/>
  <c r="O9" i="13"/>
  <c r="Q9" i="13"/>
  <c r="S9" i="13"/>
  <c r="U9" i="13"/>
  <c r="W9" i="13"/>
  <c r="AE9" i="13"/>
  <c r="AG9" i="13"/>
  <c r="AI9" i="13"/>
  <c r="AK9" i="13"/>
  <c r="AM9" i="13"/>
  <c r="AS9" i="13"/>
  <c r="AY9" i="13"/>
  <c r="BA9" i="13"/>
  <c r="C10" i="13"/>
  <c r="E10" i="13"/>
  <c r="G10" i="13"/>
  <c r="I10" i="13"/>
  <c r="K10" i="13"/>
  <c r="M10" i="13"/>
  <c r="O10" i="13"/>
  <c r="Q10" i="13"/>
  <c r="S10" i="13"/>
  <c r="U10" i="13"/>
  <c r="W10" i="13"/>
  <c r="AE10" i="13"/>
  <c r="AG10" i="13"/>
  <c r="AI10" i="13"/>
  <c r="AK10" i="13"/>
  <c r="AM10" i="13"/>
  <c r="AS10" i="13"/>
  <c r="AY10" i="13"/>
  <c r="BA10" i="13"/>
  <c r="C11" i="13"/>
  <c r="E11" i="13"/>
  <c r="G11" i="13"/>
  <c r="I11" i="13"/>
  <c r="K11" i="13"/>
  <c r="M11" i="13"/>
  <c r="O11" i="13"/>
  <c r="Q11" i="13"/>
  <c r="S11" i="13"/>
  <c r="U11" i="13"/>
  <c r="W11" i="13"/>
  <c r="AE11" i="13"/>
  <c r="AG11" i="13"/>
  <c r="AI11" i="13"/>
  <c r="AK11" i="13"/>
  <c r="AM11" i="13"/>
  <c r="AS11" i="13"/>
  <c r="AY11" i="13"/>
  <c r="BA11" i="13"/>
  <c r="C12" i="13"/>
  <c r="E12" i="13"/>
  <c r="G12" i="13"/>
  <c r="I12" i="13"/>
  <c r="K12" i="13"/>
  <c r="M12" i="13"/>
  <c r="O12" i="13"/>
  <c r="Q12" i="13"/>
  <c r="S12" i="13"/>
  <c r="U12" i="13"/>
  <c r="W12" i="13"/>
  <c r="AE12" i="13"/>
  <c r="AG12" i="13"/>
  <c r="AI12" i="13"/>
  <c r="AK12" i="13"/>
  <c r="AM12" i="13"/>
  <c r="AS12" i="13"/>
  <c r="AY12" i="13"/>
  <c r="BA12" i="13"/>
  <c r="C13" i="13"/>
  <c r="E13" i="13"/>
  <c r="G13" i="13"/>
  <c r="I13" i="13"/>
  <c r="K13" i="13"/>
  <c r="M13" i="13"/>
  <c r="O13" i="13"/>
  <c r="Q13" i="13"/>
  <c r="S13" i="13"/>
  <c r="U13" i="13"/>
  <c r="W13" i="13"/>
  <c r="AE13" i="13"/>
  <c r="AG13" i="13"/>
  <c r="AI13" i="13"/>
  <c r="AK13" i="13"/>
  <c r="AM13" i="13"/>
  <c r="AS13" i="13"/>
  <c r="AY13" i="13"/>
  <c r="BA13" i="13"/>
  <c r="C14" i="13"/>
  <c r="E14" i="13"/>
  <c r="G14" i="13"/>
  <c r="I14" i="13"/>
  <c r="K14" i="13"/>
  <c r="M14" i="13"/>
  <c r="O14" i="13"/>
  <c r="Q14" i="13"/>
  <c r="S14" i="13"/>
  <c r="U14" i="13"/>
  <c r="W14" i="13"/>
  <c r="AE14" i="13"/>
  <c r="AG14" i="13"/>
  <c r="AI14" i="13"/>
  <c r="AK14" i="13"/>
  <c r="AM14" i="13"/>
  <c r="AS14" i="13"/>
  <c r="AY14" i="13"/>
  <c r="BA14" i="13"/>
  <c r="C15" i="13"/>
  <c r="E15" i="13"/>
  <c r="G15" i="13"/>
  <c r="I15" i="13"/>
  <c r="K15" i="13"/>
  <c r="M15" i="13"/>
  <c r="O15" i="13"/>
  <c r="Q15" i="13"/>
  <c r="S15" i="13"/>
  <c r="U15" i="13"/>
  <c r="W15" i="13"/>
  <c r="AE15" i="13"/>
  <c r="AG15" i="13"/>
  <c r="AI15" i="13"/>
  <c r="AK15" i="13"/>
  <c r="AM15" i="13"/>
  <c r="AS15" i="13"/>
  <c r="AY15" i="13"/>
  <c r="BA15" i="13"/>
  <c r="C16" i="13"/>
  <c r="E16" i="13"/>
  <c r="G16" i="13"/>
  <c r="I16" i="13"/>
  <c r="K16" i="13"/>
  <c r="M16" i="13"/>
  <c r="O16" i="13"/>
  <c r="Q16" i="13"/>
  <c r="S16" i="13"/>
  <c r="U16" i="13"/>
  <c r="W16" i="13"/>
  <c r="AE16" i="13"/>
  <c r="AG16" i="13"/>
  <c r="AI16" i="13"/>
  <c r="AK16" i="13"/>
  <c r="AM16" i="13"/>
  <c r="AS16" i="13"/>
  <c r="AY16" i="13"/>
  <c r="BA16" i="13"/>
  <c r="C17" i="13"/>
  <c r="E17" i="13"/>
  <c r="G17" i="13"/>
  <c r="I17" i="13"/>
  <c r="K17" i="13"/>
  <c r="M17" i="13"/>
  <c r="O17" i="13"/>
  <c r="Q17" i="13"/>
  <c r="S17" i="13"/>
  <c r="U17" i="13"/>
  <c r="W17" i="13"/>
  <c r="AE17" i="13"/>
  <c r="AG17" i="13"/>
  <c r="AI17" i="13"/>
  <c r="AK17" i="13"/>
  <c r="AM17" i="13"/>
  <c r="AS17" i="13"/>
  <c r="AY17" i="13"/>
  <c r="BA17" i="13"/>
  <c r="C18" i="13"/>
  <c r="E18" i="13"/>
  <c r="G18" i="13"/>
  <c r="I18" i="13"/>
  <c r="K18" i="13"/>
  <c r="M18" i="13"/>
  <c r="O18" i="13"/>
  <c r="Q18" i="13"/>
  <c r="S18" i="13"/>
  <c r="U18" i="13"/>
  <c r="W18" i="13"/>
  <c r="AE18" i="13"/>
  <c r="AG18" i="13"/>
  <c r="AI18" i="13"/>
  <c r="AK18" i="13"/>
  <c r="AM18" i="13"/>
  <c r="AS18" i="13"/>
  <c r="AY18" i="13"/>
  <c r="BA18" i="13"/>
  <c r="C19" i="13"/>
  <c r="E19" i="13"/>
  <c r="G19" i="13"/>
  <c r="I19" i="13"/>
  <c r="K19" i="13"/>
  <c r="M19" i="13"/>
  <c r="O19" i="13"/>
  <c r="Q19" i="13"/>
  <c r="S19" i="13"/>
  <c r="U19" i="13"/>
  <c r="W19" i="13"/>
  <c r="AE19" i="13"/>
  <c r="AG19" i="13"/>
  <c r="AI19" i="13"/>
  <c r="AK19" i="13"/>
  <c r="AM19" i="13"/>
  <c r="AS19" i="13"/>
  <c r="AY19" i="13"/>
  <c r="BA19" i="13"/>
  <c r="C20" i="13"/>
  <c r="E20" i="13"/>
  <c r="G20" i="13"/>
  <c r="I20" i="13"/>
  <c r="K20" i="13"/>
  <c r="M20" i="13"/>
  <c r="O20" i="13"/>
  <c r="Q20" i="13"/>
  <c r="S20" i="13"/>
  <c r="U20" i="13"/>
  <c r="W20" i="13"/>
  <c r="AE20" i="13"/>
  <c r="AG20" i="13"/>
  <c r="AI20" i="13"/>
  <c r="AK20" i="13"/>
  <c r="AM20" i="13"/>
  <c r="AS20" i="13"/>
  <c r="AY20" i="13"/>
  <c r="BA20" i="13"/>
  <c r="C21" i="13"/>
  <c r="E21" i="13"/>
  <c r="G21" i="13"/>
  <c r="I21" i="13"/>
  <c r="K21" i="13"/>
  <c r="M21" i="13"/>
  <c r="O21" i="13"/>
  <c r="Q21" i="13"/>
  <c r="S21" i="13"/>
  <c r="U21" i="13"/>
  <c r="W21" i="13"/>
  <c r="AE21" i="13"/>
  <c r="AG21" i="13"/>
  <c r="AI21" i="13"/>
  <c r="AK21" i="13"/>
  <c r="AM21" i="13"/>
  <c r="AS21" i="13"/>
  <c r="AY21" i="13"/>
  <c r="BA21" i="13"/>
  <c r="C22" i="13"/>
  <c r="E22" i="13"/>
  <c r="G22" i="13"/>
  <c r="I22" i="13"/>
  <c r="K22" i="13"/>
  <c r="M22" i="13"/>
  <c r="O22" i="13"/>
  <c r="Q22" i="13"/>
  <c r="S22" i="13"/>
  <c r="U22" i="13"/>
  <c r="W22" i="13"/>
  <c r="AE22" i="13"/>
  <c r="AG22" i="13"/>
  <c r="AI22" i="13"/>
  <c r="AK22" i="13"/>
  <c r="AM22" i="13"/>
  <c r="AS22" i="13"/>
  <c r="AY22" i="13"/>
  <c r="BA22" i="13"/>
  <c r="C23" i="13"/>
  <c r="E23" i="13"/>
  <c r="G23" i="13"/>
  <c r="I23" i="13"/>
  <c r="K23" i="13"/>
  <c r="M23" i="13"/>
  <c r="O23" i="13"/>
  <c r="Q23" i="13"/>
  <c r="S23" i="13"/>
  <c r="U23" i="13"/>
  <c r="W23" i="13"/>
  <c r="AE23" i="13"/>
  <c r="AG23" i="13"/>
  <c r="AI23" i="13"/>
  <c r="AK23" i="13"/>
  <c r="AM23" i="13"/>
  <c r="AS23" i="13"/>
  <c r="AY23" i="13"/>
  <c r="BA23" i="13"/>
  <c r="C24" i="13"/>
  <c r="E24" i="13"/>
  <c r="G24" i="13"/>
  <c r="I24" i="13"/>
  <c r="K24" i="13"/>
  <c r="M24" i="13"/>
  <c r="O24" i="13"/>
  <c r="Q24" i="13"/>
  <c r="S24" i="13"/>
  <c r="U24" i="13"/>
  <c r="W24" i="13"/>
  <c r="AE24" i="13"/>
  <c r="AG24" i="13"/>
  <c r="AI24" i="13"/>
  <c r="AK24" i="13"/>
  <c r="AM24" i="13"/>
  <c r="AS24" i="13"/>
  <c r="AY24" i="13"/>
  <c r="BA24" i="13"/>
  <c r="C25" i="13"/>
  <c r="E25" i="13"/>
  <c r="G25" i="13"/>
  <c r="I25" i="13"/>
  <c r="K25" i="13"/>
  <c r="M25" i="13"/>
  <c r="O25" i="13"/>
  <c r="Q25" i="13"/>
  <c r="S25" i="13"/>
  <c r="U25" i="13"/>
  <c r="W25" i="13"/>
  <c r="AE25" i="13"/>
  <c r="AG25" i="13"/>
  <c r="AI25" i="13"/>
  <c r="AK25" i="13"/>
  <c r="AM25" i="13"/>
  <c r="AS25" i="13"/>
  <c r="AY25" i="13"/>
  <c r="BA25" i="13"/>
  <c r="C32" i="13"/>
  <c r="E32" i="13"/>
  <c r="G32" i="13"/>
  <c r="I32" i="13"/>
  <c r="K32" i="13"/>
  <c r="M32" i="13"/>
  <c r="O32" i="13"/>
  <c r="Q32" i="13"/>
  <c r="S32" i="13"/>
  <c r="U32" i="13"/>
  <c r="W32" i="13"/>
  <c r="X32" i="13"/>
  <c r="Y32" i="13" s="1"/>
  <c r="Z32" i="13" s="1"/>
  <c r="AB32" i="13"/>
  <c r="AE32" i="13"/>
  <c r="AG32" i="13"/>
  <c r="AI32" i="13"/>
  <c r="AK32" i="13"/>
  <c r="AM32" i="13"/>
  <c r="AS32" i="13"/>
  <c r="AY32" i="13"/>
  <c r="BA32" i="13"/>
  <c r="C33" i="13"/>
  <c r="E33" i="13"/>
  <c r="G33" i="13"/>
  <c r="I33" i="13"/>
  <c r="K33" i="13"/>
  <c r="M33" i="13"/>
  <c r="O33" i="13"/>
  <c r="Q33" i="13"/>
  <c r="S33" i="13"/>
  <c r="U33" i="13"/>
  <c r="W33" i="13"/>
  <c r="X33" i="13" s="1"/>
  <c r="Y33" i="13" s="1"/>
  <c r="Z33" i="13" s="1"/>
  <c r="AB33" i="13"/>
  <c r="AE33" i="13"/>
  <c r="AG33" i="13"/>
  <c r="AI33" i="13"/>
  <c r="AK33" i="13"/>
  <c r="AM33" i="13"/>
  <c r="AS33" i="13"/>
  <c r="AY33" i="13"/>
  <c r="BA33" i="13"/>
  <c r="C34" i="13"/>
  <c r="E34" i="13"/>
  <c r="G34" i="13"/>
  <c r="I34" i="13"/>
  <c r="K34" i="13"/>
  <c r="M34" i="13"/>
  <c r="O34" i="13"/>
  <c r="Q34" i="13"/>
  <c r="S34" i="13"/>
  <c r="U34" i="13"/>
  <c r="W34" i="13"/>
  <c r="X34" i="13"/>
  <c r="Y34" i="13" s="1"/>
  <c r="Z34" i="13" s="1"/>
  <c r="AB34" i="13"/>
  <c r="AE34" i="13"/>
  <c r="AG34" i="13"/>
  <c r="AI34" i="13"/>
  <c r="AK34" i="13"/>
  <c r="AM34" i="13"/>
  <c r="AS34" i="13"/>
  <c r="AY34" i="13"/>
  <c r="BA34" i="13"/>
  <c r="C35" i="13"/>
  <c r="E35" i="13"/>
  <c r="G35" i="13"/>
  <c r="I35" i="13"/>
  <c r="K35" i="13"/>
  <c r="M35" i="13"/>
  <c r="O35" i="13"/>
  <c r="Q35" i="13"/>
  <c r="S35" i="13"/>
  <c r="U35" i="13"/>
  <c r="W35" i="13"/>
  <c r="X35" i="13"/>
  <c r="Y35" i="13"/>
  <c r="Z35" i="13" s="1"/>
  <c r="AB35" i="13"/>
  <c r="AE35" i="13"/>
  <c r="AG35" i="13"/>
  <c r="AI35" i="13"/>
  <c r="AK35" i="13"/>
  <c r="AM35" i="13"/>
  <c r="AS35" i="13"/>
  <c r="AY35" i="13"/>
  <c r="BA35" i="13"/>
  <c r="C36" i="13"/>
  <c r="E36" i="13"/>
  <c r="G36" i="13"/>
  <c r="I36" i="13"/>
  <c r="K36" i="13"/>
  <c r="M36" i="13"/>
  <c r="O36" i="13"/>
  <c r="Q36" i="13"/>
  <c r="S36" i="13"/>
  <c r="U36" i="13"/>
  <c r="W36" i="13"/>
  <c r="X36" i="13" s="1"/>
  <c r="Y36" i="13" s="1"/>
  <c r="Z36" i="13" s="1"/>
  <c r="AB36" i="13"/>
  <c r="AE36" i="13"/>
  <c r="AG36" i="13"/>
  <c r="AI36" i="13"/>
  <c r="AK36" i="13"/>
  <c r="AM36" i="13"/>
  <c r="AS36" i="13"/>
  <c r="AY36" i="13"/>
  <c r="BA36" i="13"/>
  <c r="C37" i="13"/>
  <c r="E37" i="13"/>
  <c r="G37" i="13"/>
  <c r="I37" i="13"/>
  <c r="K37" i="13"/>
  <c r="M37" i="13"/>
  <c r="O37" i="13"/>
  <c r="Q37" i="13"/>
  <c r="S37" i="13"/>
  <c r="U37" i="13"/>
  <c r="W37" i="13"/>
  <c r="X37" i="13"/>
  <c r="Y37" i="13" s="1"/>
  <c r="Z37" i="13" s="1"/>
  <c r="AB37" i="13"/>
  <c r="AE37" i="13"/>
  <c r="AG37" i="13"/>
  <c r="AI37" i="13"/>
  <c r="AK37" i="13"/>
  <c r="AM37" i="13"/>
  <c r="AS37" i="13"/>
  <c r="AY37" i="13"/>
  <c r="BA37" i="13"/>
  <c r="C38" i="13"/>
  <c r="E38" i="13"/>
  <c r="G38" i="13"/>
  <c r="I38" i="13"/>
  <c r="K38" i="13"/>
  <c r="M38" i="13"/>
  <c r="O38" i="13"/>
  <c r="Q38" i="13"/>
  <c r="S38" i="13"/>
  <c r="U38" i="13"/>
  <c r="W38" i="13"/>
  <c r="X38" i="13"/>
  <c r="Y38" i="13"/>
  <c r="Z38" i="13" s="1"/>
  <c r="AB38" i="13"/>
  <c r="AE38" i="13"/>
  <c r="AG38" i="13"/>
  <c r="AI38" i="13"/>
  <c r="AK38" i="13"/>
  <c r="AM38" i="13"/>
  <c r="AS38" i="13"/>
  <c r="AY38" i="13"/>
  <c r="BA38" i="13"/>
  <c r="C39" i="13"/>
  <c r="E39" i="13"/>
  <c r="G39" i="13"/>
  <c r="I39" i="13"/>
  <c r="K39" i="13"/>
  <c r="M39" i="13"/>
  <c r="O39" i="13"/>
  <c r="Q39" i="13"/>
  <c r="S39" i="13"/>
  <c r="U39" i="13"/>
  <c r="W39" i="13"/>
  <c r="X39" i="13" s="1"/>
  <c r="Y39" i="13" s="1"/>
  <c r="Z39" i="13" s="1"/>
  <c r="AB39" i="13"/>
  <c r="AE39" i="13"/>
  <c r="AG39" i="13"/>
  <c r="AI39" i="13"/>
  <c r="AK39" i="13"/>
  <c r="AM39" i="13"/>
  <c r="AS39" i="13"/>
  <c r="AY39" i="13"/>
  <c r="BA39" i="13"/>
  <c r="C40" i="13"/>
  <c r="E40" i="13"/>
  <c r="G40" i="13"/>
  <c r="I40" i="13"/>
  <c r="K40" i="13"/>
  <c r="M40" i="13"/>
  <c r="O40" i="13"/>
  <c r="Q40" i="13"/>
  <c r="S40" i="13"/>
  <c r="U40" i="13"/>
  <c r="W40" i="13"/>
  <c r="X40" i="13"/>
  <c r="Y40" i="13" s="1"/>
  <c r="Z40" i="13" s="1"/>
  <c r="AB40" i="13"/>
  <c r="AE40" i="13"/>
  <c r="AG40" i="13"/>
  <c r="AI40" i="13"/>
  <c r="AK40" i="13"/>
  <c r="AM40" i="13"/>
  <c r="AS40" i="13"/>
  <c r="AY40" i="13"/>
  <c r="BA40" i="13"/>
  <c r="C41" i="13"/>
  <c r="E41" i="13"/>
  <c r="G41" i="13"/>
  <c r="I41" i="13"/>
  <c r="K41" i="13"/>
  <c r="M41" i="13"/>
  <c r="O41" i="13"/>
  <c r="Q41" i="13"/>
  <c r="S41" i="13"/>
  <c r="U41" i="13"/>
  <c r="W41" i="13"/>
  <c r="X41" i="13" s="1"/>
  <c r="Y41" i="13" s="1"/>
  <c r="Z41" i="13" s="1"/>
  <c r="AB41" i="13"/>
  <c r="AE41" i="13"/>
  <c r="AG41" i="13"/>
  <c r="AI41" i="13"/>
  <c r="AK41" i="13"/>
  <c r="AM41" i="13"/>
  <c r="AS41" i="13"/>
  <c r="AY41" i="13"/>
  <c r="BA41" i="13"/>
  <c r="C42" i="13"/>
  <c r="E42" i="13"/>
  <c r="G42" i="13"/>
  <c r="I42" i="13"/>
  <c r="K42" i="13"/>
  <c r="M42" i="13"/>
  <c r="O42" i="13"/>
  <c r="Q42" i="13"/>
  <c r="S42" i="13"/>
  <c r="U42" i="13"/>
  <c r="W42" i="13"/>
  <c r="X42" i="13"/>
  <c r="Y42" i="13" s="1"/>
  <c r="Z42" i="13" s="1"/>
  <c r="AB42" i="13"/>
  <c r="AE42" i="13"/>
  <c r="AG42" i="13"/>
  <c r="AI42" i="13"/>
  <c r="AK42" i="13"/>
  <c r="AM42" i="13"/>
  <c r="AS42" i="13"/>
  <c r="AY42" i="13"/>
  <c r="BA42" i="13"/>
  <c r="C43" i="13"/>
  <c r="E43" i="13"/>
  <c r="G43" i="13"/>
  <c r="I43" i="13"/>
  <c r="K43" i="13"/>
  <c r="M43" i="13"/>
  <c r="O43" i="13"/>
  <c r="Q43" i="13"/>
  <c r="S43" i="13"/>
  <c r="U43" i="13"/>
  <c r="W43" i="13"/>
  <c r="Y43" i="13"/>
  <c r="AE43" i="13"/>
  <c r="AG43" i="13"/>
  <c r="AI43" i="13"/>
  <c r="AK43" i="13"/>
  <c r="AM43" i="13"/>
  <c r="AS43" i="13"/>
  <c r="AY43" i="13"/>
  <c r="BA43" i="13"/>
  <c r="C44" i="13"/>
  <c r="E44" i="13"/>
  <c r="G44" i="13"/>
  <c r="I44" i="13"/>
  <c r="K44" i="13"/>
  <c r="M44" i="13"/>
  <c r="O44" i="13"/>
  <c r="Q44" i="13"/>
  <c r="S44" i="13"/>
  <c r="U44" i="13"/>
  <c r="W44" i="13"/>
  <c r="Y44" i="13"/>
  <c r="AE44" i="13"/>
  <c r="AG44" i="13"/>
  <c r="AI44" i="13"/>
  <c r="AK44" i="13"/>
  <c r="AM44" i="13"/>
  <c r="AS44" i="13"/>
  <c r="AY44" i="13"/>
  <c r="BA44" i="13"/>
  <c r="C45" i="13"/>
  <c r="E45" i="13"/>
  <c r="G45" i="13"/>
  <c r="I45" i="13"/>
  <c r="K45" i="13"/>
  <c r="M45" i="13"/>
  <c r="O45" i="13"/>
  <c r="Q45" i="13"/>
  <c r="S45" i="13"/>
  <c r="U45" i="13"/>
  <c r="W45" i="13"/>
  <c r="Y45" i="13"/>
  <c r="AE45" i="13"/>
  <c r="AG45" i="13"/>
  <c r="AI45" i="13"/>
  <c r="AK45" i="13"/>
  <c r="AM45" i="13"/>
  <c r="AS45" i="13"/>
  <c r="AY45" i="13"/>
  <c r="BA45" i="13"/>
  <c r="C46" i="13"/>
  <c r="E46" i="13"/>
  <c r="G46" i="13"/>
  <c r="I46" i="13"/>
  <c r="K46" i="13"/>
  <c r="M46" i="13"/>
  <c r="O46" i="13"/>
  <c r="Q46" i="13"/>
  <c r="S46" i="13"/>
  <c r="U46" i="13"/>
  <c r="W46" i="13"/>
  <c r="Y46" i="13"/>
  <c r="AE46" i="13"/>
  <c r="AG46" i="13"/>
  <c r="AI46" i="13"/>
  <c r="AK46" i="13"/>
  <c r="AM46" i="13"/>
  <c r="AS46" i="13"/>
  <c r="AY46" i="13"/>
  <c r="BA46" i="13"/>
  <c r="C47" i="13"/>
  <c r="E47" i="13"/>
  <c r="G47" i="13"/>
  <c r="I47" i="13"/>
  <c r="K47" i="13"/>
  <c r="M47" i="13"/>
  <c r="O47" i="13"/>
  <c r="Q47" i="13"/>
  <c r="S47" i="13"/>
  <c r="U47" i="13"/>
  <c r="W47" i="13"/>
  <c r="Y47" i="13"/>
  <c r="AE47" i="13"/>
  <c r="AG47" i="13"/>
  <c r="AI47" i="13"/>
  <c r="AK47" i="13"/>
  <c r="AM47" i="13"/>
  <c r="AS47" i="13"/>
  <c r="AY47" i="13"/>
  <c r="BA47" i="13"/>
  <c r="C48" i="13"/>
  <c r="E48" i="13"/>
  <c r="G48" i="13"/>
  <c r="I48" i="13"/>
  <c r="K48" i="13"/>
  <c r="M48" i="13"/>
  <c r="O48" i="13"/>
  <c r="Q48" i="13"/>
  <c r="S48" i="13"/>
  <c r="U48" i="13"/>
  <c r="W48" i="13"/>
  <c r="Y48" i="13"/>
  <c r="AE48" i="13"/>
  <c r="AG48" i="13"/>
  <c r="AI48" i="13"/>
  <c r="AK48" i="13"/>
  <c r="AM48" i="13"/>
  <c r="AS48" i="13"/>
  <c r="AY48" i="13"/>
  <c r="BA48" i="13"/>
  <c r="C49" i="13"/>
  <c r="E49" i="13"/>
  <c r="G49" i="13"/>
  <c r="I49" i="13"/>
  <c r="K49" i="13"/>
  <c r="M49" i="13"/>
  <c r="O49" i="13"/>
  <c r="Q49" i="13"/>
  <c r="S49" i="13"/>
  <c r="U49" i="13"/>
  <c r="W49" i="13"/>
  <c r="Y49" i="13"/>
  <c r="AE49" i="13"/>
  <c r="AG49" i="13"/>
  <c r="AI49" i="13"/>
  <c r="AK49" i="13"/>
  <c r="AM49" i="13"/>
  <c r="AS49" i="13"/>
  <c r="AY49" i="13"/>
  <c r="BA49" i="13"/>
  <c r="C50" i="13"/>
  <c r="E50" i="13"/>
  <c r="G50" i="13"/>
  <c r="I50" i="13"/>
  <c r="K50" i="13"/>
  <c r="M50" i="13"/>
  <c r="O50" i="13"/>
  <c r="Q50" i="13"/>
  <c r="S50" i="13"/>
  <c r="U50" i="13"/>
  <c r="W50" i="13"/>
  <c r="Y50" i="13"/>
  <c r="AE50" i="13"/>
  <c r="AG50" i="13"/>
  <c r="AI50" i="13"/>
  <c r="AK50" i="13"/>
  <c r="AM50" i="13"/>
  <c r="AS50" i="13"/>
  <c r="AY50" i="13"/>
  <c r="BA50" i="13"/>
  <c r="C51" i="13"/>
  <c r="E51" i="13"/>
  <c r="G51" i="13"/>
  <c r="I51" i="13"/>
  <c r="K51" i="13"/>
  <c r="M51" i="13"/>
  <c r="O51" i="13"/>
  <c r="Q51" i="13"/>
  <c r="S51" i="13"/>
  <c r="U51" i="13"/>
  <c r="W51" i="13"/>
  <c r="Y51" i="13"/>
  <c r="AE51" i="13"/>
  <c r="AG51" i="13"/>
  <c r="AI51" i="13"/>
  <c r="AK51" i="13"/>
  <c r="AM51" i="13"/>
  <c r="AS51" i="13"/>
  <c r="AY51" i="13"/>
  <c r="BA51" i="13"/>
  <c r="C52" i="13"/>
  <c r="E52" i="13"/>
  <c r="G52" i="13"/>
  <c r="I52" i="13"/>
  <c r="K52" i="13"/>
  <c r="M52" i="13"/>
  <c r="O52" i="13"/>
  <c r="Q52" i="13"/>
  <c r="S52" i="13"/>
  <c r="U52" i="13"/>
  <c r="W52" i="13"/>
  <c r="Y52" i="13"/>
  <c r="AE52" i="13"/>
  <c r="AG52" i="13"/>
  <c r="AI52" i="13"/>
  <c r="AK52" i="13"/>
  <c r="AM52" i="13"/>
  <c r="AS52" i="13"/>
  <c r="AY52" i="13"/>
  <c r="BA52" i="13"/>
  <c r="C58" i="13"/>
  <c r="E58" i="13"/>
  <c r="G58" i="13"/>
  <c r="I58" i="13"/>
  <c r="K58" i="13"/>
  <c r="M58" i="13"/>
  <c r="O58" i="13"/>
  <c r="Q58" i="13"/>
  <c r="S58" i="13"/>
  <c r="U58" i="13"/>
  <c r="W58" i="13"/>
  <c r="AE58" i="13"/>
  <c r="AG58" i="13"/>
  <c r="AI58" i="13"/>
  <c r="AK58" i="13"/>
  <c r="AM58" i="13"/>
  <c r="AS58" i="13"/>
  <c r="AY58" i="13"/>
  <c r="BA58" i="13"/>
  <c r="C59" i="13"/>
  <c r="E59" i="13"/>
  <c r="G59" i="13"/>
  <c r="I59" i="13"/>
  <c r="K59" i="13"/>
  <c r="M59" i="13"/>
  <c r="O59" i="13"/>
  <c r="Q59" i="13"/>
  <c r="S59" i="13"/>
  <c r="U59" i="13"/>
  <c r="W59" i="13"/>
  <c r="AE59" i="13"/>
  <c r="AG59" i="13"/>
  <c r="AI59" i="13"/>
  <c r="AK59" i="13"/>
  <c r="AM59" i="13"/>
  <c r="AS59" i="13"/>
  <c r="AY59" i="13"/>
  <c r="BA59" i="13"/>
  <c r="C60" i="13"/>
  <c r="E60" i="13"/>
  <c r="G60" i="13"/>
  <c r="I60" i="13"/>
  <c r="K60" i="13"/>
  <c r="M60" i="13"/>
  <c r="O60" i="13"/>
  <c r="Q60" i="13"/>
  <c r="S60" i="13"/>
  <c r="U60" i="13"/>
  <c r="W60" i="13"/>
  <c r="AE60" i="13"/>
  <c r="AG60" i="13"/>
  <c r="AI60" i="13"/>
  <c r="AK60" i="13"/>
  <c r="AM60" i="13"/>
  <c r="AS60" i="13"/>
  <c r="AY60" i="13"/>
  <c r="BA60" i="13"/>
  <c r="C61" i="13"/>
  <c r="E61" i="13"/>
  <c r="G61" i="13"/>
  <c r="I61" i="13"/>
  <c r="K61" i="13"/>
  <c r="M61" i="13"/>
  <c r="O61" i="13"/>
  <c r="Q61" i="13"/>
  <c r="S61" i="13"/>
  <c r="U61" i="13"/>
  <c r="W61" i="13"/>
  <c r="AE61" i="13"/>
  <c r="AG61" i="13"/>
  <c r="AI61" i="13"/>
  <c r="AK61" i="13"/>
  <c r="AM61" i="13"/>
  <c r="AS61" i="13"/>
  <c r="AY61" i="13"/>
  <c r="BA61" i="13"/>
  <c r="C62" i="13"/>
  <c r="E62" i="13"/>
  <c r="G62" i="13"/>
  <c r="I62" i="13"/>
  <c r="K62" i="13"/>
  <c r="M62" i="13"/>
  <c r="O62" i="13"/>
  <c r="Q62" i="13"/>
  <c r="S62" i="13"/>
  <c r="U62" i="13"/>
  <c r="W62" i="13"/>
  <c r="AE62" i="13"/>
  <c r="AG62" i="13"/>
  <c r="AI62" i="13"/>
  <c r="AK62" i="13"/>
  <c r="AM62" i="13"/>
  <c r="AS62" i="13"/>
  <c r="AY62" i="13"/>
  <c r="BA62" i="13"/>
  <c r="C63" i="13"/>
  <c r="E63" i="13"/>
  <c r="G63" i="13"/>
  <c r="I63" i="13"/>
  <c r="K63" i="13"/>
  <c r="M63" i="13"/>
  <c r="O63" i="13"/>
  <c r="Q63" i="13"/>
  <c r="S63" i="13"/>
  <c r="U63" i="13"/>
  <c r="W63" i="13"/>
  <c r="AE63" i="13"/>
  <c r="AG63" i="13"/>
  <c r="AI63" i="13"/>
  <c r="AK63" i="13"/>
  <c r="AM63" i="13"/>
  <c r="AS63" i="13"/>
  <c r="AY63" i="13"/>
  <c r="BA63" i="13"/>
  <c r="C64" i="13"/>
  <c r="E64" i="13"/>
  <c r="G64" i="13"/>
  <c r="I64" i="13"/>
  <c r="K64" i="13"/>
  <c r="M64" i="13"/>
  <c r="O64" i="13"/>
  <c r="Q64" i="13"/>
  <c r="S64" i="13"/>
  <c r="U64" i="13"/>
  <c r="W64" i="13"/>
  <c r="AE64" i="13"/>
  <c r="AG64" i="13"/>
  <c r="AI64" i="13"/>
  <c r="AK64" i="13"/>
  <c r="AM64" i="13"/>
  <c r="AS64" i="13"/>
  <c r="AY64" i="13"/>
  <c r="BA64" i="13"/>
  <c r="C65" i="13"/>
  <c r="E65" i="13"/>
  <c r="G65" i="13"/>
  <c r="I65" i="13"/>
  <c r="K65" i="13"/>
  <c r="M65" i="13"/>
  <c r="O65" i="13"/>
  <c r="Q65" i="13"/>
  <c r="S65" i="13"/>
  <c r="U65" i="13"/>
  <c r="W65" i="13"/>
  <c r="AE65" i="13"/>
  <c r="AG65" i="13"/>
  <c r="AI65" i="13"/>
  <c r="AK65" i="13"/>
  <c r="AM65" i="13"/>
  <c r="AS65" i="13"/>
  <c r="AY65" i="13"/>
  <c r="BA65" i="13"/>
  <c r="C66" i="13"/>
  <c r="E66" i="13"/>
  <c r="G66" i="13"/>
  <c r="I66" i="13"/>
  <c r="K66" i="13"/>
  <c r="M66" i="13"/>
  <c r="O66" i="13"/>
  <c r="Q66" i="13"/>
  <c r="S66" i="13"/>
  <c r="U66" i="13"/>
  <c r="W66" i="13"/>
  <c r="AE66" i="13"/>
  <c r="AG66" i="13"/>
  <c r="AI66" i="13"/>
  <c r="AK66" i="13"/>
  <c r="AM66" i="13"/>
  <c r="AS66" i="13"/>
  <c r="AY66" i="13"/>
  <c r="BA66" i="13"/>
  <c r="C67" i="13"/>
  <c r="E67" i="13"/>
  <c r="G67" i="13"/>
  <c r="I67" i="13"/>
  <c r="K67" i="13"/>
  <c r="M67" i="13"/>
  <c r="O67" i="13"/>
  <c r="Q67" i="13"/>
  <c r="S67" i="13"/>
  <c r="U67" i="13"/>
  <c r="W67" i="13"/>
  <c r="AE67" i="13"/>
  <c r="AG67" i="13"/>
  <c r="AI67" i="13"/>
  <c r="AK67" i="13"/>
  <c r="AM67" i="13"/>
  <c r="AS67" i="13"/>
  <c r="AY67" i="13"/>
  <c r="BA67" i="13"/>
  <c r="C68" i="13"/>
  <c r="E68" i="13"/>
  <c r="G68" i="13"/>
  <c r="I68" i="13"/>
  <c r="K68" i="13"/>
  <c r="M68" i="13"/>
  <c r="O68" i="13"/>
  <c r="Q68" i="13"/>
  <c r="S68" i="13"/>
  <c r="U68" i="13"/>
  <c r="W68" i="13"/>
  <c r="AE68" i="13"/>
  <c r="AG68" i="13"/>
  <c r="AI68" i="13"/>
  <c r="AK68" i="13"/>
  <c r="AM68" i="13"/>
  <c r="AS68" i="13"/>
  <c r="AY68" i="13"/>
  <c r="BA68" i="13"/>
  <c r="C69" i="13"/>
  <c r="E69" i="13"/>
  <c r="G69" i="13"/>
  <c r="I69" i="13"/>
  <c r="K69" i="13"/>
  <c r="M69" i="13"/>
  <c r="O69" i="13"/>
  <c r="Q69" i="13"/>
  <c r="S69" i="13"/>
  <c r="U69" i="13"/>
  <c r="W69" i="13"/>
  <c r="AE69" i="13"/>
  <c r="AG69" i="13"/>
  <c r="AI69" i="13"/>
  <c r="AK69" i="13"/>
  <c r="AM69" i="13"/>
  <c r="AS69" i="13"/>
  <c r="AY69" i="13"/>
  <c r="BA69" i="13"/>
  <c r="C70" i="13"/>
  <c r="E70" i="13"/>
  <c r="G70" i="13"/>
  <c r="I70" i="13"/>
  <c r="K70" i="13"/>
  <c r="M70" i="13"/>
  <c r="O70" i="13"/>
  <c r="Q70" i="13"/>
  <c r="S70" i="13"/>
  <c r="U70" i="13"/>
  <c r="W70" i="13"/>
  <c r="AE70" i="13"/>
  <c r="AG70" i="13"/>
  <c r="AI70" i="13"/>
  <c r="AK70" i="13"/>
  <c r="AM70" i="13"/>
  <c r="AS70" i="13"/>
  <c r="AY70" i="13"/>
  <c r="BA70" i="13"/>
  <c r="C71" i="13"/>
  <c r="E71" i="13"/>
  <c r="G71" i="13"/>
  <c r="I71" i="13"/>
  <c r="K71" i="13"/>
  <c r="M71" i="13"/>
  <c r="O71" i="13"/>
  <c r="Q71" i="13"/>
  <c r="S71" i="13"/>
  <c r="U71" i="13"/>
  <c r="W71" i="13"/>
  <c r="AE71" i="13"/>
  <c r="AG71" i="13"/>
  <c r="AI71" i="13"/>
  <c r="AK71" i="13"/>
  <c r="AM71" i="13"/>
  <c r="AS71" i="13"/>
  <c r="AY71" i="13"/>
  <c r="BA71" i="13"/>
  <c r="C72" i="13"/>
  <c r="E72" i="13"/>
  <c r="G72" i="13"/>
  <c r="I72" i="13"/>
  <c r="K72" i="13"/>
  <c r="M72" i="13"/>
  <c r="O72" i="13"/>
  <c r="Q72" i="13"/>
  <c r="S72" i="13"/>
  <c r="U72" i="13"/>
  <c r="W72" i="13"/>
  <c r="AE72" i="13"/>
  <c r="AG72" i="13"/>
  <c r="AI72" i="13"/>
  <c r="AK72" i="13"/>
  <c r="AM72" i="13"/>
  <c r="AS72" i="13"/>
  <c r="AY72" i="13"/>
  <c r="BA72" i="13"/>
  <c r="C73" i="13"/>
  <c r="E73" i="13"/>
  <c r="G73" i="13"/>
  <c r="I73" i="13"/>
  <c r="K73" i="13"/>
  <c r="M73" i="13"/>
  <c r="O73" i="13"/>
  <c r="Q73" i="13"/>
  <c r="S73" i="13"/>
  <c r="U73" i="13"/>
  <c r="W73" i="13"/>
  <c r="AE73" i="13"/>
  <c r="AG73" i="13"/>
  <c r="AI73" i="13"/>
  <c r="AK73" i="13"/>
  <c r="AM73" i="13"/>
  <c r="AS73" i="13"/>
  <c r="AY73" i="13"/>
  <c r="BA73" i="13"/>
  <c r="C74" i="13"/>
  <c r="E74" i="13"/>
  <c r="G74" i="13"/>
  <c r="I74" i="13"/>
  <c r="K74" i="13"/>
  <c r="M74" i="13"/>
  <c r="O74" i="13"/>
  <c r="Q74" i="13"/>
  <c r="S74" i="13"/>
  <c r="U74" i="13"/>
  <c r="W74" i="13"/>
  <c r="AE74" i="13"/>
  <c r="AG74" i="13"/>
  <c r="AI74" i="13"/>
  <c r="AK74" i="13"/>
  <c r="AM74" i="13"/>
  <c r="AS74" i="13"/>
  <c r="AY74" i="13"/>
  <c r="BA74" i="13"/>
  <c r="C75" i="13"/>
  <c r="E75" i="13"/>
  <c r="G75" i="13"/>
  <c r="I75" i="13"/>
  <c r="K75" i="13"/>
  <c r="M75" i="13"/>
  <c r="O75" i="13"/>
  <c r="Q75" i="13"/>
  <c r="S75" i="13"/>
  <c r="U75" i="13"/>
  <c r="W75" i="13"/>
  <c r="AE75" i="13"/>
  <c r="AG75" i="13"/>
  <c r="AI75" i="13"/>
  <c r="AK75" i="13"/>
  <c r="AM75" i="13"/>
  <c r="AS75" i="13"/>
  <c r="AY75" i="13"/>
  <c r="BA75" i="13"/>
  <c r="C76" i="13"/>
  <c r="E76" i="13"/>
  <c r="G76" i="13"/>
  <c r="I76" i="13"/>
  <c r="K76" i="13"/>
  <c r="M76" i="13"/>
  <c r="O76" i="13"/>
  <c r="Q76" i="13"/>
  <c r="S76" i="13"/>
  <c r="U76" i="13"/>
  <c r="W76" i="13"/>
  <c r="AE76" i="13"/>
  <c r="AG76" i="13"/>
  <c r="AI76" i="13"/>
  <c r="AK76" i="13"/>
  <c r="AM76" i="13"/>
  <c r="AS76" i="13"/>
  <c r="AY76" i="13"/>
  <c r="BA76" i="13"/>
  <c r="C77" i="13"/>
  <c r="E77" i="13"/>
  <c r="G77" i="13"/>
  <c r="I77" i="13"/>
  <c r="K77" i="13"/>
  <c r="M77" i="13"/>
  <c r="O77" i="13"/>
  <c r="Q77" i="13"/>
  <c r="S77" i="13"/>
  <c r="U77" i="13"/>
  <c r="W77" i="13"/>
  <c r="AE77" i="13"/>
  <c r="AG77" i="13"/>
  <c r="AI77" i="13"/>
  <c r="AK77" i="13"/>
  <c r="AM77" i="13"/>
  <c r="AS77" i="13"/>
  <c r="AY77" i="13"/>
  <c r="BA77" i="13"/>
  <c r="C78" i="13"/>
  <c r="E78" i="13"/>
  <c r="G78" i="13"/>
  <c r="I78" i="13"/>
  <c r="K78" i="13"/>
  <c r="M78" i="13"/>
  <c r="O78" i="13"/>
  <c r="Q78" i="13"/>
  <c r="S78" i="13"/>
  <c r="U78" i="13"/>
  <c r="W78" i="13"/>
  <c r="AE78" i="13"/>
  <c r="AG78" i="13"/>
  <c r="AI78" i="13"/>
  <c r="AK78" i="13"/>
  <c r="AM78" i="13"/>
  <c r="AS78" i="13"/>
  <c r="AY78" i="13"/>
  <c r="BA78" i="13"/>
  <c r="B10" i="12"/>
  <c r="G10" i="12" s="1"/>
  <c r="K10" i="12"/>
  <c r="O10" i="12"/>
  <c r="S10" i="12"/>
  <c r="W10" i="12"/>
  <c r="AA10" i="12"/>
  <c r="AE10" i="12"/>
  <c r="AI10" i="12"/>
  <c r="AO10" i="12"/>
  <c r="AS10" i="12"/>
  <c r="AW10" i="12"/>
  <c r="BC10" i="12"/>
  <c r="BG10" i="12"/>
  <c r="BK10" i="12"/>
  <c r="BO10" i="12"/>
  <c r="BS10" i="12"/>
  <c r="BW10" i="12"/>
  <c r="CA10" i="12"/>
  <c r="CE10" i="12"/>
  <c r="CI10" i="12"/>
  <c r="CM10" i="12"/>
  <c r="CQ10" i="12"/>
  <c r="CU10" i="12"/>
  <c r="B11" i="12"/>
  <c r="S11" i="12" s="1"/>
  <c r="K11" i="12"/>
  <c r="O11" i="12"/>
  <c r="AA11" i="12"/>
  <c r="AE11" i="12"/>
  <c r="AS11" i="12"/>
  <c r="AW11" i="12"/>
  <c r="BK11" i="12"/>
  <c r="BO11" i="12"/>
  <c r="CA11" i="12"/>
  <c r="CE11" i="12"/>
  <c r="CQ11" i="12"/>
  <c r="CU11" i="12"/>
  <c r="B12" i="12"/>
  <c r="K12" i="12" s="1"/>
  <c r="G12" i="12"/>
  <c r="O12" i="12"/>
  <c r="S12" i="12"/>
  <c r="W12" i="12"/>
  <c r="AE12" i="12"/>
  <c r="AI12" i="12"/>
  <c r="AO12" i="12"/>
  <c r="AW12" i="12"/>
  <c r="BC12" i="12"/>
  <c r="BG12" i="12"/>
  <c r="BK12" i="12"/>
  <c r="BO12" i="12"/>
  <c r="BS12" i="12"/>
  <c r="BW12" i="12"/>
  <c r="CA12" i="12"/>
  <c r="CE12" i="12"/>
  <c r="CI12" i="12"/>
  <c r="CM12" i="12"/>
  <c r="CQ12" i="12"/>
  <c r="CU12" i="12"/>
  <c r="B13" i="12"/>
  <c r="G13" i="12" s="1"/>
  <c r="O13" i="12"/>
  <c r="S13" i="12"/>
  <c r="AE13" i="12"/>
  <c r="AI13" i="12"/>
  <c r="AW13" i="12"/>
  <c r="BC13" i="12"/>
  <c r="BG13" i="12"/>
  <c r="BO13" i="12"/>
  <c r="BS13" i="12"/>
  <c r="BW13" i="12"/>
  <c r="CE13" i="12"/>
  <c r="CI13" i="12"/>
  <c r="CM13" i="12"/>
  <c r="CU13" i="12"/>
  <c r="B14" i="12"/>
  <c r="CI14" i="12"/>
  <c r="B15" i="12"/>
  <c r="G15" i="12"/>
  <c r="S15" i="12"/>
  <c r="W15" i="12"/>
  <c r="AI15" i="12"/>
  <c r="AO15" i="12"/>
  <c r="BC15" i="12"/>
  <c r="BG15" i="12"/>
  <c r="BS15" i="12"/>
  <c r="BW15" i="12"/>
  <c r="CI15" i="12"/>
  <c r="CM15" i="12"/>
  <c r="B16" i="12"/>
  <c r="G16" i="12"/>
  <c r="W16" i="12"/>
  <c r="BG16" i="12"/>
  <c r="BW16" i="12"/>
  <c r="CM16" i="12"/>
  <c r="B17" i="12"/>
  <c r="S17" i="12" s="1"/>
  <c r="G17" i="12"/>
  <c r="K17" i="12"/>
  <c r="O17" i="12"/>
  <c r="W17" i="12"/>
  <c r="AA17" i="12"/>
  <c r="AE17" i="12"/>
  <c r="AI17" i="12"/>
  <c r="AO17" i="12"/>
  <c r="AS17" i="12"/>
  <c r="AW17" i="12"/>
  <c r="BC17" i="12"/>
  <c r="BG17" i="12"/>
  <c r="BK17" i="12"/>
  <c r="BO17" i="12"/>
  <c r="BS17" i="12"/>
  <c r="BW17" i="12"/>
  <c r="CA17" i="12"/>
  <c r="CE17" i="12"/>
  <c r="CI17" i="12"/>
  <c r="CM17" i="12"/>
  <c r="CQ17" i="12"/>
  <c r="CU17" i="12"/>
  <c r="B18" i="12"/>
  <c r="G18" i="12" s="1"/>
  <c r="K18" i="12"/>
  <c r="O18" i="12"/>
  <c r="S18" i="12"/>
  <c r="AA18" i="12"/>
  <c r="AE18" i="12"/>
  <c r="AI18" i="12"/>
  <c r="AO18" i="12"/>
  <c r="AS18" i="12"/>
  <c r="AW18" i="12"/>
  <c r="BC18" i="12"/>
  <c r="BG18" i="12"/>
  <c r="BK18" i="12"/>
  <c r="BO18" i="12"/>
  <c r="BS18" i="12"/>
  <c r="BW18" i="12"/>
  <c r="CA18" i="12"/>
  <c r="CE18" i="12"/>
  <c r="CI18" i="12"/>
  <c r="CM18" i="12"/>
  <c r="CQ18" i="12"/>
  <c r="CU18" i="12"/>
  <c r="B19" i="12"/>
  <c r="S19" i="12" s="1"/>
  <c r="K19" i="12"/>
  <c r="O19" i="12"/>
  <c r="AA19" i="12"/>
  <c r="AE19" i="12"/>
  <c r="AS19" i="12"/>
  <c r="AW19" i="12"/>
  <c r="BK19" i="12"/>
  <c r="BO19" i="12"/>
  <c r="CA19" i="12"/>
  <c r="CE19" i="12"/>
  <c r="CQ19" i="12"/>
  <c r="CU19" i="12"/>
  <c r="B20" i="12"/>
  <c r="S20" i="12" s="1"/>
  <c r="G20" i="12"/>
  <c r="O20" i="12"/>
  <c r="W20" i="12"/>
  <c r="AE20" i="12"/>
  <c r="AI20" i="12"/>
  <c r="AO20" i="12"/>
  <c r="AW20" i="12"/>
  <c r="BC20" i="12"/>
  <c r="BG20" i="12"/>
  <c r="BO20" i="12"/>
  <c r="BS20" i="12"/>
  <c r="BW20" i="12"/>
  <c r="CE20" i="12"/>
  <c r="CI20" i="12"/>
  <c r="CM20" i="12"/>
  <c r="CU20" i="12"/>
  <c r="B21" i="12"/>
  <c r="G21" i="12" s="1"/>
  <c r="O21" i="12"/>
  <c r="S21" i="12"/>
  <c r="W21" i="12"/>
  <c r="AE21" i="12"/>
  <c r="AI21" i="12"/>
  <c r="AO21" i="12"/>
  <c r="AW21" i="12"/>
  <c r="BC21" i="12"/>
  <c r="BG21" i="12"/>
  <c r="BO21" i="12"/>
  <c r="BS21" i="12"/>
  <c r="BW21" i="12"/>
  <c r="CE21" i="12"/>
  <c r="CI21" i="12"/>
  <c r="CM21" i="12"/>
  <c r="CU21" i="12"/>
  <c r="B22" i="12"/>
  <c r="B23" i="12"/>
  <c r="G23" i="12"/>
  <c r="W23" i="12"/>
  <c r="BK23" i="12"/>
  <c r="BS23" i="12"/>
  <c r="CM23" i="12"/>
  <c r="B24" i="12"/>
  <c r="G24" i="12"/>
  <c r="AE24" i="12"/>
  <c r="CA24" i="12"/>
  <c r="B25" i="12"/>
  <c r="G25" i="12"/>
  <c r="K25" i="12"/>
  <c r="O25" i="12"/>
  <c r="S25" i="12"/>
  <c r="W25" i="12"/>
  <c r="AA25" i="12"/>
  <c r="AE25" i="12"/>
  <c r="AI25" i="12"/>
  <c r="AO25" i="12"/>
  <c r="AS25" i="12"/>
  <c r="AW25" i="12"/>
  <c r="BC25" i="12"/>
  <c r="BG25" i="12"/>
  <c r="BK25" i="12"/>
  <c r="BO25" i="12"/>
  <c r="BS25" i="12"/>
  <c r="BW25" i="12"/>
  <c r="CA25" i="12"/>
  <c r="CE25" i="12"/>
  <c r="CI25" i="12"/>
  <c r="CM25" i="12"/>
  <c r="CQ25" i="12"/>
  <c r="CU25" i="12"/>
  <c r="B26" i="12"/>
  <c r="G26" i="12" s="1"/>
  <c r="K26" i="12"/>
  <c r="O26" i="12"/>
  <c r="S26" i="12"/>
  <c r="AA26" i="12"/>
  <c r="AE26" i="12"/>
  <c r="AI26" i="12"/>
  <c r="AS26" i="12"/>
  <c r="AW26" i="12"/>
  <c r="BC26" i="12"/>
  <c r="BG26" i="12"/>
  <c r="BK26" i="12"/>
  <c r="BO26" i="12"/>
  <c r="BS26" i="12"/>
  <c r="BW26" i="12"/>
  <c r="CA26" i="12"/>
  <c r="CE26" i="12"/>
  <c r="CI26" i="12"/>
  <c r="CM26" i="12"/>
  <c r="CQ26" i="12"/>
  <c r="CU26" i="12"/>
  <c r="B27" i="12"/>
  <c r="G27" i="12" s="1"/>
  <c r="AA27" i="12"/>
  <c r="CA27" i="12"/>
  <c r="B28" i="12"/>
  <c r="S28" i="12" s="1"/>
  <c r="G28" i="12"/>
  <c r="K28" i="12"/>
  <c r="O28" i="12"/>
  <c r="W28" i="12"/>
  <c r="AA28" i="12"/>
  <c r="AE28" i="12"/>
  <c r="AO28" i="12"/>
  <c r="AS28" i="12"/>
  <c r="AW28" i="12"/>
  <c r="BG28" i="12"/>
  <c r="BK28" i="12"/>
  <c r="BO28" i="12"/>
  <c r="BW28" i="12"/>
  <c r="CA28" i="12"/>
  <c r="CE28" i="12"/>
  <c r="CM28" i="12"/>
  <c r="CQ28" i="12"/>
  <c r="CU28" i="12"/>
  <c r="B29" i="12"/>
  <c r="G29" i="12"/>
  <c r="K29" i="12"/>
  <c r="O29" i="12"/>
  <c r="S29" i="12"/>
  <c r="W29" i="12"/>
  <c r="AA29" i="12"/>
  <c r="AE29" i="12"/>
  <c r="AI29" i="12"/>
  <c r="AO29" i="12"/>
  <c r="AS29" i="12"/>
  <c r="AW29" i="12"/>
  <c r="BC29" i="12"/>
  <c r="BG29" i="12"/>
  <c r="BK29" i="12"/>
  <c r="BO29" i="12"/>
  <c r="BS29" i="12"/>
  <c r="BW29" i="12"/>
  <c r="CA29" i="12"/>
  <c r="CE29" i="12"/>
  <c r="CI29" i="12"/>
  <c r="CM29" i="12"/>
  <c r="CQ29" i="12"/>
  <c r="CU29" i="12"/>
  <c r="B30" i="12"/>
  <c r="G30" i="12" s="1"/>
  <c r="K30" i="12"/>
  <c r="O30" i="12"/>
  <c r="S30" i="12"/>
  <c r="AA30" i="12"/>
  <c r="AE30" i="12"/>
  <c r="AI30" i="12"/>
  <c r="AS30" i="12"/>
  <c r="AW30" i="12"/>
  <c r="BC30" i="12"/>
  <c r="BK30" i="12"/>
  <c r="BO30" i="12"/>
  <c r="BS30" i="12"/>
  <c r="CA30" i="12"/>
  <c r="CE30" i="12"/>
  <c r="CI30" i="12"/>
  <c r="CQ30" i="12"/>
  <c r="CU30" i="12"/>
  <c r="B41" i="12"/>
  <c r="O41" i="12"/>
  <c r="S41" i="12"/>
  <c r="AI41" i="12"/>
  <c r="AW41" i="12"/>
  <c r="BO41" i="12"/>
  <c r="BS41" i="12"/>
  <c r="CI41" i="12"/>
  <c r="B42" i="12"/>
  <c r="W42" i="12" s="1"/>
  <c r="G42" i="12"/>
  <c r="AA42" i="12"/>
  <c r="AI42" i="12"/>
  <c r="BC42" i="12"/>
  <c r="BG42" i="12"/>
  <c r="BW42" i="12"/>
  <c r="CA42" i="12"/>
  <c r="CQ42" i="12"/>
  <c r="B43" i="12"/>
  <c r="G43" i="12" s="1"/>
  <c r="O43" i="12"/>
  <c r="S43" i="12"/>
  <c r="W43" i="12"/>
  <c r="AE43" i="12"/>
  <c r="AI43" i="12"/>
  <c r="AO43" i="12"/>
  <c r="AW43" i="12"/>
  <c r="BC43" i="12"/>
  <c r="BG43" i="12"/>
  <c r="BK43" i="12"/>
  <c r="BS43" i="12"/>
  <c r="BW43" i="12"/>
  <c r="CA43" i="12"/>
  <c r="CM43" i="12"/>
  <c r="CQ43" i="12"/>
  <c r="CU43" i="12"/>
  <c r="B44" i="12"/>
  <c r="G44" i="12" s="1"/>
  <c r="K44" i="12"/>
  <c r="O44" i="12"/>
  <c r="W44" i="12"/>
  <c r="AA44" i="12"/>
  <c r="AE44" i="12"/>
  <c r="AO44" i="12"/>
  <c r="AW44" i="12"/>
  <c r="BG44" i="12"/>
  <c r="BK44" i="12"/>
  <c r="BO44" i="12"/>
  <c r="BW44" i="12"/>
  <c r="CA44" i="12"/>
  <c r="CM44" i="12"/>
  <c r="CQ44" i="12"/>
  <c r="CU44" i="12"/>
  <c r="B45" i="12"/>
  <c r="G45" i="12"/>
  <c r="K45" i="12"/>
  <c r="O45" i="12"/>
  <c r="S45" i="12"/>
  <c r="W45" i="12"/>
  <c r="AA45" i="12"/>
  <c r="AE45" i="12"/>
  <c r="AI45" i="12"/>
  <c r="AO45" i="12"/>
  <c r="AS45" i="12"/>
  <c r="AW45" i="12"/>
  <c r="BC45" i="12"/>
  <c r="BG45" i="12"/>
  <c r="BK45" i="12"/>
  <c r="BO45" i="12"/>
  <c r="BS45" i="12"/>
  <c r="BW45" i="12"/>
  <c r="CA45" i="12"/>
  <c r="CE45" i="12"/>
  <c r="CI45" i="12"/>
  <c r="CM45" i="12"/>
  <c r="CQ45" i="12"/>
  <c r="CU45" i="12"/>
  <c r="B46" i="12"/>
  <c r="G46" i="12"/>
  <c r="S46" i="12"/>
  <c r="W46" i="12"/>
  <c r="AI46" i="12"/>
  <c r="AO46" i="12"/>
  <c r="BC46" i="12"/>
  <c r="BG46" i="12"/>
  <c r="BS46" i="12"/>
  <c r="BW46" i="12"/>
  <c r="CI46" i="12"/>
  <c r="CM46" i="12"/>
  <c r="B47" i="12"/>
  <c r="G47" i="12" s="1"/>
  <c r="K47" i="12"/>
  <c r="AS47" i="12"/>
  <c r="CA47" i="12"/>
  <c r="B48" i="12"/>
  <c r="S48" i="12" s="1"/>
  <c r="G48" i="12"/>
  <c r="K48" i="12"/>
  <c r="O48" i="12"/>
  <c r="W48" i="12"/>
  <c r="AA48" i="12"/>
  <c r="AE48" i="12"/>
  <c r="AO48" i="12"/>
  <c r="AS48" i="12"/>
  <c r="AW48" i="12"/>
  <c r="BG48" i="12"/>
  <c r="BK48" i="12"/>
  <c r="BO48" i="12"/>
  <c r="BW48" i="12"/>
  <c r="CA48" i="12"/>
  <c r="CE48" i="12"/>
  <c r="CM48" i="12"/>
  <c r="CQ48" i="12"/>
  <c r="CU48" i="12"/>
  <c r="B49" i="12"/>
  <c r="G49" i="12"/>
  <c r="K49" i="12"/>
  <c r="O49" i="12"/>
  <c r="S49" i="12"/>
  <c r="W49" i="12"/>
  <c r="AA49" i="12"/>
  <c r="AE49" i="12"/>
  <c r="AI49" i="12"/>
  <c r="AO49" i="12"/>
  <c r="AS49" i="12"/>
  <c r="AW49" i="12"/>
  <c r="BC49" i="12"/>
  <c r="BG49" i="12"/>
  <c r="BK49" i="12"/>
  <c r="BO49" i="12"/>
  <c r="BS49" i="12"/>
  <c r="BW49" i="12"/>
  <c r="CA49" i="12"/>
  <c r="CE49" i="12"/>
  <c r="CI49" i="12"/>
  <c r="CM49" i="12"/>
  <c r="CQ49" i="12"/>
  <c r="CU49" i="12"/>
  <c r="B50" i="12"/>
  <c r="G50" i="12" s="1"/>
  <c r="K50" i="12"/>
  <c r="O50" i="12"/>
  <c r="S50" i="12"/>
  <c r="AA50" i="12"/>
  <c r="AE50" i="12"/>
  <c r="AI50" i="12"/>
  <c r="AS50" i="12"/>
  <c r="AW50" i="12"/>
  <c r="BC50" i="12"/>
  <c r="BK50" i="12"/>
  <c r="BO50" i="12"/>
  <c r="BS50" i="12"/>
  <c r="CA50" i="12"/>
  <c r="CE50" i="12"/>
  <c r="CI50" i="12"/>
  <c r="CQ50" i="12"/>
  <c r="CU50" i="12"/>
  <c r="B51" i="12"/>
  <c r="O51" i="12"/>
  <c r="S51" i="12"/>
  <c r="AE51" i="12"/>
  <c r="AI51" i="12"/>
  <c r="AW51" i="12"/>
  <c r="BC51" i="12"/>
  <c r="BG51" i="12"/>
  <c r="BO51" i="12"/>
  <c r="BS51" i="12"/>
  <c r="BW51" i="12"/>
  <c r="CE51" i="12"/>
  <c r="CI51" i="12"/>
  <c r="CM51" i="12"/>
  <c r="CU51" i="12"/>
  <c r="B52" i="12"/>
  <c r="G52" i="12"/>
  <c r="O52" i="12"/>
  <c r="S52" i="12"/>
  <c r="W52" i="12"/>
  <c r="AE52" i="12"/>
  <c r="AI52" i="12"/>
  <c r="AO52" i="12"/>
  <c r="AW52" i="12"/>
  <c r="BC52" i="12"/>
  <c r="BG52" i="12"/>
  <c r="BO52" i="12"/>
  <c r="BS52" i="12"/>
  <c r="BW52" i="12"/>
  <c r="CE52" i="12"/>
  <c r="CI52" i="12"/>
  <c r="CM52" i="12"/>
  <c r="CU52" i="12"/>
  <c r="B53" i="12"/>
  <c r="AI53" i="12" s="1"/>
  <c r="K53" i="12"/>
  <c r="O53" i="12"/>
  <c r="W53" i="12"/>
  <c r="AA53" i="12"/>
  <c r="AE53" i="12"/>
  <c r="AW53" i="12"/>
  <c r="BC53" i="12"/>
  <c r="BK53" i="12"/>
  <c r="BS53" i="12"/>
  <c r="CE53" i="12"/>
  <c r="CI53" i="12"/>
  <c r="CM53" i="12"/>
  <c r="B54" i="12"/>
  <c r="G54" i="12"/>
  <c r="K54" i="12"/>
  <c r="O54" i="12"/>
  <c r="S54" i="12"/>
  <c r="W54" i="12"/>
  <c r="AA54" i="12"/>
  <c r="AE54" i="12"/>
  <c r="AI54" i="12"/>
  <c r="AO54" i="12"/>
  <c r="AS54" i="12"/>
  <c r="AW54" i="12"/>
  <c r="BC54" i="12"/>
  <c r="BG54" i="12"/>
  <c r="BK54" i="12"/>
  <c r="BO54" i="12"/>
  <c r="BS54" i="12"/>
  <c r="BW54" i="12"/>
  <c r="CA54" i="12"/>
  <c r="CE54" i="12"/>
  <c r="CI54" i="12"/>
  <c r="CM54" i="12"/>
  <c r="CQ54" i="12"/>
  <c r="CU54" i="12"/>
  <c r="B55" i="12"/>
  <c r="AA55" i="12" s="1"/>
  <c r="BK55" i="12"/>
  <c r="B56" i="12"/>
  <c r="G56" i="12"/>
  <c r="K56" i="12"/>
  <c r="O56" i="12"/>
  <c r="S56" i="12"/>
  <c r="W56" i="12"/>
  <c r="AA56" i="12"/>
  <c r="AE56" i="12"/>
  <c r="AI56" i="12"/>
  <c r="AO56" i="12"/>
  <c r="AS56" i="12"/>
  <c r="AW56" i="12"/>
  <c r="BC56" i="12"/>
  <c r="BG56" i="12"/>
  <c r="BK56" i="12"/>
  <c r="BO56" i="12"/>
  <c r="BS56" i="12"/>
  <c r="BW56" i="12"/>
  <c r="CA56" i="12"/>
  <c r="CE56" i="12"/>
  <c r="CI56" i="12"/>
  <c r="CM56" i="12"/>
  <c r="CQ56" i="12"/>
  <c r="CU56" i="12"/>
  <c r="B57" i="12"/>
  <c r="G57" i="12" s="1"/>
  <c r="O57" i="12"/>
  <c r="S57" i="12"/>
  <c r="AE57" i="12"/>
  <c r="AI57" i="12"/>
  <c r="AW57" i="12"/>
  <c r="BC57" i="12"/>
  <c r="BO57" i="12"/>
  <c r="BS57" i="12"/>
  <c r="CE57" i="12"/>
  <c r="CI57" i="12"/>
  <c r="CU57" i="12"/>
  <c r="B58" i="12"/>
  <c r="O58" i="12" s="1"/>
  <c r="W58" i="12"/>
  <c r="AA58" i="12"/>
  <c r="AE58" i="12"/>
  <c r="AI58" i="12"/>
  <c r="BC58" i="12"/>
  <c r="BG58" i="12"/>
  <c r="BK58" i="12"/>
  <c r="BS58" i="12"/>
  <c r="CM58" i="12"/>
  <c r="CQ58" i="12"/>
  <c r="CU58" i="12"/>
  <c r="B59" i="12"/>
  <c r="G59" i="12" s="1"/>
  <c r="S59" i="12"/>
  <c r="AI59" i="12"/>
  <c r="BC59" i="12"/>
  <c r="BG59" i="12"/>
  <c r="BW59" i="12"/>
  <c r="CI59" i="12"/>
  <c r="B60" i="12"/>
  <c r="G60" i="12"/>
  <c r="K60" i="12"/>
  <c r="S60" i="12"/>
  <c r="AA60" i="12"/>
  <c r="AE60" i="12"/>
  <c r="AI60" i="12"/>
  <c r="AO60" i="12"/>
  <c r="AW60" i="12"/>
  <c r="BC60" i="12"/>
  <c r="BG60" i="12"/>
  <c r="BO60" i="12"/>
  <c r="BS60" i="12"/>
  <c r="BW60" i="12"/>
  <c r="CE60" i="12"/>
  <c r="CI60" i="12"/>
  <c r="CM60" i="12"/>
  <c r="CU60" i="12"/>
  <c r="B61" i="12"/>
  <c r="K61" i="12"/>
  <c r="AA61" i="12"/>
  <c r="AE61" i="12"/>
  <c r="BC61" i="12"/>
  <c r="CA61" i="12"/>
  <c r="CQ61" i="12"/>
  <c r="CU61" i="12"/>
  <c r="B70" i="12"/>
  <c r="G70" i="12" s="1"/>
  <c r="S70" i="12"/>
  <c r="W70" i="12"/>
  <c r="AA70" i="12"/>
  <c r="AO70" i="12"/>
  <c r="AS70" i="12"/>
  <c r="BC70" i="12"/>
  <c r="BS70" i="12"/>
  <c r="BW70" i="12"/>
  <c r="CI70" i="12"/>
  <c r="CM70" i="12"/>
  <c r="CQ70" i="12"/>
  <c r="B71" i="12"/>
  <c r="G71" i="12" s="1"/>
  <c r="O71" i="12"/>
  <c r="S71" i="12"/>
  <c r="W71" i="12"/>
  <c r="AE71" i="12"/>
  <c r="AI71" i="12"/>
  <c r="AO71" i="12"/>
  <c r="AW71" i="12"/>
  <c r="BG71" i="12"/>
  <c r="BO71" i="12"/>
  <c r="BS71" i="12"/>
  <c r="BW71" i="12"/>
  <c r="CE71" i="12"/>
  <c r="CI71" i="12"/>
  <c r="CM71" i="12"/>
  <c r="CU71" i="12"/>
  <c r="B72" i="12"/>
  <c r="AA72" i="12"/>
  <c r="AW72" i="12"/>
  <c r="B73" i="12"/>
  <c r="O73" i="12" s="1"/>
  <c r="G73" i="12"/>
  <c r="K73" i="12"/>
  <c r="S73" i="12"/>
  <c r="W73" i="12"/>
  <c r="AA73" i="12"/>
  <c r="AI73" i="12"/>
  <c r="AO73" i="12"/>
  <c r="AS73" i="12"/>
  <c r="BC73" i="12"/>
  <c r="BG73" i="12"/>
  <c r="BK73" i="12"/>
  <c r="BS73" i="12"/>
  <c r="BW73" i="12"/>
  <c r="CA73" i="12"/>
  <c r="CI73" i="12"/>
  <c r="CM73" i="12"/>
  <c r="CQ73" i="12"/>
  <c r="CU73" i="12"/>
  <c r="B74" i="12"/>
  <c r="AS74" i="12"/>
  <c r="AW74" i="12"/>
  <c r="BO74" i="12"/>
  <c r="BS74" i="12"/>
  <c r="CQ74" i="12"/>
  <c r="B75" i="12"/>
  <c r="G75" i="12" s="1"/>
  <c r="K75" i="12"/>
  <c r="O75" i="12"/>
  <c r="W75" i="12"/>
  <c r="AE75" i="12"/>
  <c r="AO75" i="12"/>
  <c r="AW75" i="12"/>
  <c r="BG75" i="12"/>
  <c r="BK75" i="12"/>
  <c r="BW75" i="12"/>
  <c r="CA75" i="12"/>
  <c r="CM75" i="12"/>
  <c r="CQ75" i="12"/>
  <c r="CU75" i="12"/>
  <c r="B76" i="12"/>
  <c r="G76" i="12"/>
  <c r="K76" i="12"/>
  <c r="O76" i="12"/>
  <c r="S76" i="12"/>
  <c r="W76" i="12"/>
  <c r="AA76" i="12"/>
  <c r="AE76" i="12"/>
  <c r="AI76" i="12"/>
  <c r="AO76" i="12"/>
  <c r="AS76" i="12"/>
  <c r="AW76" i="12"/>
  <c r="BC76" i="12"/>
  <c r="BG76" i="12"/>
  <c r="BK76" i="12"/>
  <c r="BO76" i="12"/>
  <c r="BS76" i="12"/>
  <c r="BW76" i="12"/>
  <c r="CA76" i="12"/>
  <c r="CE76" i="12"/>
  <c r="CI76" i="12"/>
  <c r="CM76" i="12"/>
  <c r="CQ76" i="12"/>
  <c r="CU76" i="12"/>
  <c r="B77" i="12"/>
  <c r="G77" i="12" s="1"/>
  <c r="K77" i="12"/>
  <c r="O77" i="12"/>
  <c r="S77" i="12"/>
  <c r="AA77" i="12"/>
  <c r="AE77" i="12"/>
  <c r="AI77" i="12"/>
  <c r="AO77" i="12"/>
  <c r="AS77" i="12"/>
  <c r="AW77" i="12"/>
  <c r="BC77" i="12"/>
  <c r="BG77" i="12"/>
  <c r="BK77" i="12"/>
  <c r="BO77" i="12"/>
  <c r="BS77" i="12"/>
  <c r="BW77" i="12"/>
  <c r="CA77" i="12"/>
  <c r="CE77" i="12"/>
  <c r="CI77" i="12"/>
  <c r="CM77" i="12"/>
  <c r="CQ77" i="12"/>
  <c r="CU77" i="12"/>
  <c r="B78" i="12"/>
  <c r="G78" i="12" s="1"/>
  <c r="K78" i="12"/>
  <c r="O78" i="12"/>
  <c r="S78" i="12"/>
  <c r="AA78" i="12"/>
  <c r="AE78" i="12"/>
  <c r="AI78" i="12"/>
  <c r="AS78" i="12"/>
  <c r="AW78" i="12"/>
  <c r="BC78" i="12"/>
  <c r="BK78" i="12"/>
  <c r="BO78" i="12"/>
  <c r="BS78" i="12"/>
  <c r="CA78" i="12"/>
  <c r="CE78" i="12"/>
  <c r="CI78" i="12"/>
  <c r="CQ78" i="12"/>
  <c r="CU78" i="12"/>
  <c r="B79" i="12"/>
  <c r="G79" i="12" s="1"/>
  <c r="O79" i="12"/>
  <c r="S79" i="12"/>
  <c r="AE79" i="12"/>
  <c r="AI79" i="12"/>
  <c r="AW79" i="12"/>
  <c r="BC79" i="12"/>
  <c r="BO79" i="12"/>
  <c r="BS79" i="12"/>
  <c r="CE79" i="12"/>
  <c r="CI79" i="12"/>
  <c r="CU79" i="12"/>
  <c r="B80" i="12"/>
  <c r="G80" i="12" s="1"/>
  <c r="O80" i="12"/>
  <c r="S80" i="12"/>
  <c r="W80" i="12"/>
  <c r="AE80" i="12"/>
  <c r="AI80" i="12"/>
  <c r="AO80" i="12"/>
  <c r="AW80" i="12"/>
  <c r="BC80" i="12"/>
  <c r="BG80" i="12"/>
  <c r="BO80" i="12"/>
  <c r="BS80" i="12"/>
  <c r="BW80" i="12"/>
  <c r="CE80" i="12"/>
  <c r="CI80" i="12"/>
  <c r="CM80" i="12"/>
  <c r="CU80" i="12"/>
  <c r="B81" i="12"/>
  <c r="S81" i="12" s="1"/>
  <c r="AI81" i="12"/>
  <c r="BC81" i="12"/>
  <c r="BS81" i="12"/>
  <c r="B82" i="12"/>
  <c r="G82" i="12" s="1"/>
  <c r="S82" i="12"/>
  <c r="W82" i="12"/>
  <c r="BC82" i="12"/>
  <c r="BG82" i="12"/>
  <c r="BS82" i="12"/>
  <c r="CM82" i="12"/>
  <c r="B83" i="12"/>
  <c r="G83" i="12"/>
  <c r="W83" i="12"/>
  <c r="AO83" i="12"/>
  <c r="BG83" i="12"/>
  <c r="CM83" i="12"/>
  <c r="B84" i="12"/>
  <c r="G84" i="12"/>
  <c r="K84" i="12"/>
  <c r="O84" i="12"/>
  <c r="S84" i="12"/>
  <c r="W84" i="12"/>
  <c r="AA84" i="12"/>
  <c r="AE84" i="12"/>
  <c r="AI84" i="12"/>
  <c r="AO84" i="12"/>
  <c r="AS84" i="12"/>
  <c r="AW84" i="12"/>
  <c r="BC84" i="12"/>
  <c r="BG84" i="12"/>
  <c r="BK84" i="12"/>
  <c r="BO84" i="12"/>
  <c r="BS84" i="12"/>
  <c r="BW84" i="12"/>
  <c r="CA84" i="12"/>
  <c r="CE84" i="12"/>
  <c r="CI84" i="12"/>
  <c r="CM84" i="12"/>
  <c r="CQ84" i="12"/>
  <c r="CU84" i="12"/>
  <c r="B85" i="12"/>
  <c r="G85" i="12" s="1"/>
  <c r="K85" i="12"/>
  <c r="O85" i="12"/>
  <c r="S85" i="12"/>
  <c r="AA85" i="12"/>
  <c r="AE85" i="12"/>
  <c r="AI85" i="12"/>
  <c r="AS85" i="12"/>
  <c r="AW85" i="12"/>
  <c r="BC85" i="12"/>
  <c r="BG85" i="12"/>
  <c r="BK85" i="12"/>
  <c r="BO85" i="12"/>
  <c r="BS85" i="12"/>
  <c r="BW85" i="12"/>
  <c r="CA85" i="12"/>
  <c r="CE85" i="12"/>
  <c r="CI85" i="12"/>
  <c r="CM85" i="12"/>
  <c r="CQ85" i="12"/>
  <c r="CU85" i="12"/>
  <c r="B86" i="12"/>
  <c r="G86" i="12" s="1"/>
  <c r="K86" i="12"/>
  <c r="O86" i="12"/>
  <c r="S86" i="12"/>
  <c r="AA86" i="12"/>
  <c r="AE86" i="12"/>
  <c r="AI86" i="12"/>
  <c r="AS86" i="12"/>
  <c r="AW86" i="12"/>
  <c r="BC86" i="12"/>
  <c r="BK86" i="12"/>
  <c r="BO86" i="12"/>
  <c r="BS86" i="12"/>
  <c r="CA86" i="12"/>
  <c r="CE86" i="12"/>
  <c r="CI86" i="12"/>
  <c r="CQ86" i="12"/>
  <c r="CU86" i="12"/>
  <c r="B87" i="12"/>
  <c r="O87" i="12"/>
  <c r="AI87" i="12"/>
  <c r="BG87" i="12"/>
  <c r="CE87" i="12"/>
  <c r="B88" i="12"/>
  <c r="BO88" i="12" s="1"/>
  <c r="B89" i="12"/>
  <c r="K89" i="12" s="1"/>
  <c r="G89" i="12"/>
  <c r="S89" i="12"/>
  <c r="W89" i="12"/>
  <c r="AA89" i="12"/>
  <c r="AI89" i="12"/>
  <c r="AO89" i="12"/>
  <c r="AS89" i="12"/>
  <c r="BC89" i="12"/>
  <c r="BG89" i="12"/>
  <c r="BK89" i="12"/>
  <c r="BS89" i="12"/>
  <c r="BW89" i="12"/>
  <c r="CA89" i="12"/>
  <c r="CI89" i="12"/>
  <c r="CM89" i="12"/>
  <c r="CQ89" i="12"/>
  <c r="B90" i="12"/>
  <c r="G90" i="12"/>
  <c r="K90" i="12"/>
  <c r="S90" i="12"/>
  <c r="W90" i="12"/>
  <c r="AA90" i="12"/>
  <c r="AI90" i="12"/>
  <c r="AO90" i="12"/>
  <c r="AS90" i="12"/>
  <c r="BC90" i="12"/>
  <c r="BG90" i="12"/>
  <c r="BK90" i="12"/>
  <c r="BS90" i="12"/>
  <c r="BW90" i="12"/>
  <c r="CA90" i="12"/>
  <c r="CI90" i="12"/>
  <c r="CM90" i="12"/>
  <c r="CQ90" i="12"/>
  <c r="BT61" i="14" l="1"/>
  <c r="AN61" i="14"/>
  <c r="T61" i="14"/>
  <c r="BL61" i="14"/>
  <c r="AN73" i="14"/>
  <c r="BD73" i="14"/>
  <c r="BT73" i="14"/>
  <c r="BX73" i="14"/>
  <c r="BP80" i="14"/>
  <c r="BD61" i="14"/>
  <c r="BX71" i="14"/>
  <c r="H73" i="14"/>
  <c r="AN79" i="14"/>
  <c r="BH79" i="14"/>
  <c r="AZ80" i="14"/>
  <c r="P70" i="14"/>
  <c r="BX70" i="14"/>
  <c r="T80" i="14"/>
  <c r="BT80" i="14"/>
  <c r="AN75" i="14"/>
  <c r="BT79" i="14"/>
  <c r="BP62" i="14"/>
  <c r="H70" i="14"/>
  <c r="AN80" i="14"/>
  <c r="AB61" i="14"/>
  <c r="AZ67" i="14"/>
  <c r="AB68" i="14"/>
  <c r="BH68" i="14"/>
  <c r="L70" i="14"/>
  <c r="AZ70" i="14"/>
  <c r="AB73" i="14"/>
  <c r="BD63" i="14"/>
  <c r="AB67" i="14"/>
  <c r="H68" i="14"/>
  <c r="AJ70" i="14"/>
  <c r="L79" i="14"/>
  <c r="BD71" i="14"/>
  <c r="BH74" i="14"/>
  <c r="P75" i="14"/>
  <c r="AZ79" i="14"/>
  <c r="AV67" i="14"/>
  <c r="AV70" i="14"/>
  <c r="BT72" i="14"/>
  <c r="T74" i="14"/>
  <c r="BH73" i="14"/>
  <c r="BL75" i="14"/>
  <c r="X73" i="14"/>
  <c r="BT74" i="14"/>
  <c r="L76" i="14"/>
  <c r="BH76" i="14"/>
  <c r="L61" i="14"/>
  <c r="BL68" i="14"/>
  <c r="X71" i="14"/>
  <c r="AR74" i="14"/>
  <c r="X68" i="14"/>
  <c r="BH70" i="14"/>
  <c r="AR70" i="14"/>
  <c r="BH71" i="14"/>
  <c r="AR73" i="14"/>
  <c r="BL73" i="14"/>
  <c r="X80" i="14"/>
  <c r="BX80" i="14"/>
  <c r="AN71" i="14"/>
  <c r="BH80" i="14"/>
  <c r="AV73" i="14"/>
  <c r="P61" i="14"/>
  <c r="X79" i="14"/>
  <c r="AV61" i="14"/>
  <c r="BP61" i="14"/>
  <c r="AJ63" i="14"/>
  <c r="T66" i="14"/>
  <c r="BD66" i="14"/>
  <c r="L67" i="14"/>
  <c r="BP67" i="14"/>
  <c r="AV68" i="14"/>
  <c r="BX68" i="14"/>
  <c r="X70" i="14"/>
  <c r="BL70" i="14"/>
  <c r="H71" i="14"/>
  <c r="AN72" i="14"/>
  <c r="BP70" i="14"/>
  <c r="L68" i="14"/>
  <c r="BH62" i="14"/>
  <c r="AN74" i="14"/>
  <c r="AJ75" i="14"/>
  <c r="AN77" i="14"/>
  <c r="T72" i="14"/>
  <c r="BL65" i="14"/>
  <c r="AJ64" i="14"/>
  <c r="AZ65" i="14"/>
  <c r="AR62" i="14"/>
  <c r="BD78" i="14"/>
  <c r="BH77" i="14"/>
  <c r="BD75" i="14"/>
  <c r="AR79" i="14"/>
  <c r="X81" i="14"/>
  <c r="BL62" i="14"/>
  <c r="BL63" i="14"/>
  <c r="L71" i="14"/>
  <c r="AZ62" i="14"/>
  <c r="AR80" i="14"/>
  <c r="AR61" i="14"/>
  <c r="BH61" i="14"/>
  <c r="H74" i="14"/>
  <c r="AR68" i="14"/>
  <c r="AJ69" i="14"/>
  <c r="P65" i="14"/>
  <c r="AN67" i="14"/>
  <c r="BD67" i="14"/>
  <c r="BT71" i="14"/>
  <c r="BL67" i="14"/>
  <c r="P62" i="14"/>
  <c r="BP73" i="14"/>
  <c r="P73" i="14"/>
  <c r="BP65" i="14"/>
  <c r="BD70" i="14"/>
  <c r="BP75" i="14"/>
  <c r="BD79" i="14"/>
  <c r="H76" i="14"/>
  <c r="BP79" i="14"/>
  <c r="BL71" i="14"/>
  <c r="X62" i="14"/>
  <c r="T70" i="14"/>
  <c r="AN70" i="14"/>
  <c r="AV62" i="14"/>
  <c r="T81" i="14"/>
  <c r="L63" i="14"/>
  <c r="L75" i="14"/>
  <c r="T75" i="14"/>
  <c r="L73" i="14"/>
  <c r="T79" i="14"/>
  <c r="AZ64" i="14"/>
  <c r="AV71" i="14"/>
  <c r="H62" i="14"/>
  <c r="AJ61" i="14"/>
  <c r="BX61" i="14"/>
  <c r="AB75" i="14"/>
  <c r="AB70" i="14"/>
  <c r="BL74" i="14"/>
  <c r="AR71" i="14"/>
  <c r="H67" i="14"/>
  <c r="L64" i="14"/>
  <c r="BT70" i="14"/>
  <c r="H61" i="14"/>
  <c r="T67" i="14"/>
  <c r="BX79" i="14"/>
  <c r="AZ61" i="14"/>
  <c r="AB71" i="14"/>
  <c r="L62" i="14"/>
  <c r="X61" i="14"/>
  <c r="AJ79" i="14"/>
  <c r="AJ67" i="14"/>
  <c r="BD80" i="14"/>
  <c r="BT67" i="14"/>
  <c r="AJ73" i="14"/>
  <c r="P67" i="14"/>
  <c r="AZ73" i="14"/>
  <c r="H77" i="14"/>
  <c r="AZ72" i="14"/>
  <c r="AV75" i="14"/>
  <c r="BL80" i="14"/>
  <c r="AB63" i="14"/>
  <c r="AJ76" i="14"/>
  <c r="T73" i="14"/>
  <c r="BH22" i="14"/>
  <c r="AN13" i="14"/>
  <c r="X13" i="14"/>
  <c r="AZ18" i="14"/>
  <c r="C2" i="14"/>
  <c r="AR15" i="14" s="1"/>
  <c r="BX26" i="14"/>
  <c r="AV12" i="14"/>
  <c r="H16" i="14"/>
  <c r="AR25" i="14"/>
  <c r="BP29" i="14"/>
  <c r="T17" i="14"/>
  <c r="H15" i="14"/>
  <c r="P18" i="14"/>
  <c r="AR18" i="14"/>
  <c r="AN23" i="14"/>
  <c r="AN11" i="14"/>
  <c r="H17" i="14"/>
  <c r="T13" i="14"/>
  <c r="X17" i="14"/>
  <c r="AB18" i="14"/>
  <c r="AN18" i="14"/>
  <c r="AV26" i="14"/>
  <c r="BA26" i="14" s="1"/>
  <c r="BH25" i="14"/>
  <c r="P24" i="14"/>
  <c r="AB23" i="14"/>
  <c r="AN31" i="14"/>
  <c r="BD12" i="14"/>
  <c r="L12" i="14"/>
  <c r="T16" i="14"/>
  <c r="AB16" i="14"/>
  <c r="X67" i="14"/>
  <c r="BX27" i="14"/>
  <c r="BP63" i="14"/>
  <c r="H63" i="14"/>
  <c r="BP68" i="14"/>
  <c r="H78" i="14"/>
  <c r="AZ75" i="14"/>
  <c r="AR69" i="14"/>
  <c r="L74" i="14"/>
  <c r="BL78" i="14"/>
  <c r="AN66" i="14"/>
  <c r="T76" i="14"/>
  <c r="BL21" i="14"/>
  <c r="BP21" i="14"/>
  <c r="AJ71" i="14"/>
  <c r="AV78" i="14"/>
  <c r="X69" i="14"/>
  <c r="L77" i="14"/>
  <c r="AV69" i="14"/>
  <c r="L18" i="14"/>
  <c r="BP25" i="14"/>
  <c r="BP26" i="14"/>
  <c r="BX14" i="14"/>
  <c r="AZ26" i="14"/>
  <c r="BT24" i="14"/>
  <c r="AR24" i="14"/>
  <c r="BP24" i="14"/>
  <c r="BX29" i="14"/>
  <c r="P23" i="14"/>
  <c r="H23" i="14"/>
  <c r="BH31" i="14"/>
  <c r="BT43" i="14"/>
  <c r="AN12" i="14"/>
  <c r="AN16" i="14"/>
  <c r="L16" i="14"/>
  <c r="BT62" i="14"/>
  <c r="AR67" i="14"/>
  <c r="T45" i="14"/>
  <c r="T63" i="14"/>
  <c r="BP64" i="14"/>
  <c r="AZ68" i="14"/>
  <c r="AN78" i="14"/>
  <c r="T77" i="14"/>
  <c r="T69" i="14"/>
  <c r="AR72" i="14"/>
  <c r="AB66" i="14"/>
  <c r="BT76" i="14"/>
  <c r="AV19" i="14"/>
  <c r="AJ19" i="14"/>
  <c r="AB21" i="14"/>
  <c r="T21" i="14"/>
  <c r="AN65" i="14"/>
  <c r="L65" i="14"/>
  <c r="AV48" i="14"/>
  <c r="AV64" i="14"/>
  <c r="P71" i="14"/>
  <c r="BT78" i="14"/>
  <c r="BD69" i="14"/>
  <c r="BX78" i="14"/>
  <c r="AB69" i="14"/>
  <c r="AR64" i="14"/>
  <c r="AZ22" i="14"/>
  <c r="AZ20" i="14"/>
  <c r="AZ28" i="14"/>
  <c r="AZ14" i="14"/>
  <c r="BH14" i="14"/>
  <c r="AV24" i="14"/>
  <c r="BH29" i="14"/>
  <c r="BH23" i="14"/>
  <c r="BP23" i="14"/>
  <c r="L44" i="14"/>
  <c r="BD62" i="14"/>
  <c r="T27" i="14"/>
  <c r="AN63" i="14"/>
  <c r="BX65" i="14"/>
  <c r="AJ68" i="14"/>
  <c r="X74" i="14"/>
  <c r="BH78" i="14"/>
  <c r="BL77" i="14"/>
  <c r="BP74" i="14"/>
  <c r="BH75" i="14"/>
  <c r="AZ69" i="14"/>
  <c r="X72" i="14"/>
  <c r="P69" i="14"/>
  <c r="L66" i="14"/>
  <c r="X76" i="14"/>
  <c r="X77" i="14"/>
  <c r="BT19" i="14"/>
  <c r="L19" i="14"/>
  <c r="BT65" i="14"/>
  <c r="BH65" i="14"/>
  <c r="BP53" i="14"/>
  <c r="T64" i="14"/>
  <c r="X64" i="14"/>
  <c r="AN15" i="14"/>
  <c r="AR13" i="14"/>
  <c r="AJ22" i="14"/>
  <c r="AJ20" i="14"/>
  <c r="AJ28" i="14"/>
  <c r="AR14" i="14"/>
  <c r="P26" i="14"/>
  <c r="AN29" i="14"/>
  <c r="BD40" i="14"/>
  <c r="AB31" i="14"/>
  <c r="AJ12" i="14"/>
  <c r="AZ16" i="14"/>
  <c r="BH16" i="14"/>
  <c r="AN62" i="14"/>
  <c r="BX67" i="14"/>
  <c r="BH27" i="14"/>
  <c r="AJ62" i="14"/>
  <c r="AR45" i="14"/>
  <c r="P63" i="14"/>
  <c r="P68" i="14"/>
  <c r="BD74" i="14"/>
  <c r="BL79" i="14"/>
  <c r="AZ74" i="14"/>
  <c r="AR75" i="14"/>
  <c r="BP66" i="14"/>
  <c r="BX66" i="14"/>
  <c r="BP76" i="14"/>
  <c r="AV21" i="14"/>
  <c r="BH21" i="14"/>
  <c r="BD65" i="14"/>
  <c r="BP72" i="14"/>
  <c r="AR53" i="14"/>
  <c r="BD77" i="14"/>
  <c r="BL64" i="14"/>
  <c r="H64" i="14"/>
  <c r="X12" i="14"/>
  <c r="T62" i="14"/>
  <c r="AV72" i="14"/>
  <c r="AV77" i="14"/>
  <c r="AZ66" i="14"/>
  <c r="BH66" i="14"/>
  <c r="AR78" i="14"/>
  <c r="AZ78" i="14"/>
  <c r="AR19" i="14"/>
  <c r="AJ21" i="14"/>
  <c r="AN21" i="14"/>
  <c r="AJ65" i="14"/>
  <c r="BX77" i="14"/>
  <c r="P64" i="14"/>
  <c r="AR29" i="14"/>
  <c r="AV23" i="14"/>
  <c r="AZ52" i="14"/>
  <c r="C3" i="14"/>
  <c r="BD47" i="14" s="1"/>
  <c r="P12" i="14"/>
  <c r="AJ16" i="14"/>
  <c r="X45" i="14"/>
  <c r="X15" i="14"/>
  <c r="BX22" i="14"/>
  <c r="AJ18" i="14"/>
  <c r="BX20" i="14"/>
  <c r="BL14" i="14"/>
  <c r="H14" i="14"/>
  <c r="BD29" i="14"/>
  <c r="L24" i="14"/>
  <c r="X29" i="14"/>
  <c r="AZ31" i="14"/>
  <c r="BX43" i="14"/>
  <c r="BD27" i="14"/>
  <c r="BT63" i="14"/>
  <c r="BH63" i="14"/>
  <c r="BD68" i="14"/>
  <c r="AN69" i="14"/>
  <c r="P76" i="14"/>
  <c r="AB79" i="14"/>
  <c r="P74" i="14"/>
  <c r="H75" i="14"/>
  <c r="AB72" i="14"/>
  <c r="BT75" i="14"/>
  <c r="L78" i="14"/>
  <c r="T19" i="14"/>
  <c r="X19" i="14"/>
  <c r="AR21" i="14"/>
  <c r="AZ76" i="14"/>
  <c r="P72" i="14"/>
  <c r="AB62" i="14"/>
  <c r="AJ27" i="14"/>
  <c r="BX45" i="14"/>
  <c r="AZ63" i="14"/>
  <c r="AR63" i="14"/>
  <c r="AN68" i="14"/>
  <c r="BP69" i="14"/>
  <c r="AR76" i="14"/>
  <c r="H79" i="14"/>
  <c r="AB64" i="14"/>
  <c r="AV74" i="14"/>
  <c r="AV76" i="14"/>
  <c r="L72" i="14"/>
  <c r="P66" i="14"/>
  <c r="X66" i="14"/>
  <c r="BD76" i="14"/>
  <c r="BP78" i="14"/>
  <c r="BH19" i="14"/>
  <c r="BD21" i="14"/>
  <c r="X21" i="14"/>
  <c r="X65" i="14"/>
  <c r="BP71" i="14"/>
  <c r="BX76" i="14"/>
  <c r="T65" i="14"/>
  <c r="AZ77" i="14"/>
  <c r="BD53" i="14"/>
  <c r="BD64" i="14"/>
  <c r="X11" i="14"/>
  <c r="BD22" i="14"/>
  <c r="AB14" i="14"/>
  <c r="AJ24" i="14"/>
  <c r="BL29" i="14"/>
  <c r="AR23" i="14"/>
  <c r="BL31" i="14"/>
  <c r="BH49" i="14"/>
  <c r="AB12" i="14"/>
  <c r="AV16" i="14"/>
  <c r="BA16" i="14" s="1"/>
  <c r="AR41" i="14"/>
  <c r="BX62" i="14"/>
  <c r="AV27" i="14"/>
  <c r="L27" i="14"/>
  <c r="BD72" i="14"/>
  <c r="AB74" i="14"/>
  <c r="T78" i="14"/>
  <c r="BX72" i="14"/>
  <c r="AR65" i="14"/>
  <c r="BL66" i="14"/>
  <c r="H66" i="14"/>
  <c r="BT77" i="14"/>
  <c r="AJ78" i="14"/>
  <c r="BP19" i="14"/>
  <c r="AV65" i="14"/>
  <c r="AJ77" i="14"/>
  <c r="BH69" i="14"/>
  <c r="BX64" i="14"/>
  <c r="H29" i="14"/>
  <c r="BP40" i="14"/>
  <c r="BL23" i="14"/>
  <c r="X31" i="14"/>
  <c r="AV49" i="14"/>
  <c r="AV51" i="14"/>
  <c r="BL12" i="14"/>
  <c r="H12" i="14"/>
  <c r="X16" i="14"/>
  <c r="P41" i="14"/>
  <c r="AN27" i="14"/>
  <c r="BP27" i="14"/>
  <c r="AV63" i="14"/>
  <c r="X63" i="14"/>
  <c r="T68" i="14"/>
  <c r="T71" i="14"/>
  <c r="BL76" i="14"/>
  <c r="AJ74" i="14"/>
  <c r="X75" i="14"/>
  <c r="BL72" i="14"/>
  <c r="H72" i="14"/>
  <c r="BT66" i="14"/>
  <c r="AV66" i="14"/>
  <c r="BT69" i="14"/>
  <c r="AN76" i="14"/>
  <c r="BX19" i="14"/>
  <c r="BT21" i="14"/>
  <c r="AB65" i="14"/>
  <c r="BT48" i="14"/>
  <c r="AZ71" i="14"/>
  <c r="X78" i="14"/>
  <c r="BP77" i="14"/>
  <c r="AJ53" i="14"/>
  <c r="L69" i="14"/>
  <c r="BH64" i="14"/>
  <c r="AB78" i="14"/>
  <c r="AZ12" i="14"/>
  <c r="BT16" i="14"/>
  <c r="BX16" i="14"/>
  <c r="BH54" i="14"/>
  <c r="BH67" i="14"/>
  <c r="BL27" i="14"/>
  <c r="AR27" i="14"/>
  <c r="BX63" i="14"/>
  <c r="BT68" i="14"/>
  <c r="H69" i="14"/>
  <c r="BX74" i="14"/>
  <c r="AV79" i="14"/>
  <c r="AJ72" i="14"/>
  <c r="BX75" i="14"/>
  <c r="BH72" i="14"/>
  <c r="BT64" i="14"/>
  <c r="AR77" i="14"/>
  <c r="AJ66" i="14"/>
  <c r="AR66" i="14"/>
  <c r="AZ19" i="14"/>
  <c r="BD19" i="14"/>
  <c r="H21" i="14"/>
  <c r="AB53" i="14"/>
  <c r="H65" i="14"/>
  <c r="BH48" i="14"/>
  <c r="BX69" i="14"/>
  <c r="AB76" i="14"/>
  <c r="AB77" i="14"/>
  <c r="BL69" i="14"/>
  <c r="AN64" i="14"/>
  <c r="CU88" i="12"/>
  <c r="BW88" i="12"/>
  <c r="BC88" i="12"/>
  <c r="AE88" i="12"/>
  <c r="G88" i="12"/>
  <c r="G74" i="12"/>
  <c r="W74" i="12"/>
  <c r="AO74" i="12"/>
  <c r="BG74" i="12"/>
  <c r="BW74" i="12"/>
  <c r="CM74" i="12"/>
  <c r="BC74" i="12"/>
  <c r="K74" i="12"/>
  <c r="AE74" i="12"/>
  <c r="CA74" i="12"/>
  <c r="CU74" i="12"/>
  <c r="AI74" i="12"/>
  <c r="O74" i="12"/>
  <c r="BK74" i="12"/>
  <c r="CE74" i="12"/>
  <c r="S74" i="12"/>
  <c r="CI74" i="12"/>
  <c r="S72" i="12"/>
  <c r="AI72" i="12"/>
  <c r="BC72" i="12"/>
  <c r="BS72" i="12"/>
  <c r="CI72" i="12"/>
  <c r="AE72" i="12"/>
  <c r="CU72" i="12"/>
  <c r="K72" i="12"/>
  <c r="BG72" i="12"/>
  <c r="CA72" i="12"/>
  <c r="O72" i="12"/>
  <c r="CE72" i="12"/>
  <c r="AO72" i="12"/>
  <c r="BK72" i="12"/>
  <c r="BO72" i="12"/>
  <c r="BS88" i="12"/>
  <c r="G87" i="12"/>
  <c r="W87" i="12"/>
  <c r="K87" i="12"/>
  <c r="AA87" i="12"/>
  <c r="AS87" i="12"/>
  <c r="BK87" i="12"/>
  <c r="CA87" i="12"/>
  <c r="CQ87" i="12"/>
  <c r="W88" i="12"/>
  <c r="O90" i="12"/>
  <c r="AE90" i="12"/>
  <c r="AW90" i="12"/>
  <c r="BO90" i="12"/>
  <c r="CE90" i="12"/>
  <c r="CU90" i="12"/>
  <c r="CU87" i="12"/>
  <c r="BW87" i="12"/>
  <c r="BC87" i="12"/>
  <c r="AE87" i="12"/>
  <c r="K83" i="12"/>
  <c r="AA83" i="12"/>
  <c r="AS83" i="12"/>
  <c r="BK83" i="12"/>
  <c r="CA83" i="12"/>
  <c r="CQ83" i="12"/>
  <c r="O83" i="12"/>
  <c r="AE83" i="12"/>
  <c r="AW83" i="12"/>
  <c r="BO83" i="12"/>
  <c r="CE83" i="12"/>
  <c r="CU83" i="12"/>
  <c r="S83" i="12"/>
  <c r="AI83" i="12"/>
  <c r="BC83" i="12"/>
  <c r="BS83" i="12"/>
  <c r="CI83" i="12"/>
  <c r="CQ72" i="12"/>
  <c r="AS72" i="12"/>
  <c r="AW88" i="12"/>
  <c r="K82" i="12"/>
  <c r="AA82" i="12"/>
  <c r="AS82" i="12"/>
  <c r="BK82" i="12"/>
  <c r="CA82" i="12"/>
  <c r="CQ82" i="12"/>
  <c r="O82" i="12"/>
  <c r="AE82" i="12"/>
  <c r="AW82" i="12"/>
  <c r="BO82" i="12"/>
  <c r="CE82" i="12"/>
  <c r="CU82" i="12"/>
  <c r="BS87" i="12"/>
  <c r="AW87" i="12"/>
  <c r="AO82" i="12"/>
  <c r="G81" i="12"/>
  <c r="W81" i="12"/>
  <c r="AO81" i="12"/>
  <c r="BG81" i="12"/>
  <c r="BW81" i="12"/>
  <c r="CM81" i="12"/>
  <c r="K81" i="12"/>
  <c r="AA81" i="12"/>
  <c r="AS81" i="12"/>
  <c r="BK81" i="12"/>
  <c r="CA81" i="12"/>
  <c r="CQ81" i="12"/>
  <c r="O81" i="12"/>
  <c r="AE81" i="12"/>
  <c r="AW81" i="12"/>
  <c r="BO81" i="12"/>
  <c r="CE81" i="12"/>
  <c r="CF81" i="12" s="1"/>
  <c r="CU81" i="12"/>
  <c r="AA74" i="12"/>
  <c r="CM72" i="12"/>
  <c r="K88" i="12"/>
  <c r="AA88" i="12"/>
  <c r="AS88" i="12"/>
  <c r="BK88" i="12"/>
  <c r="CA88" i="12"/>
  <c r="CQ88" i="12"/>
  <c r="AO88" i="12"/>
  <c r="CM87" i="12"/>
  <c r="O89" i="12"/>
  <c r="AE89" i="12"/>
  <c r="AW89" i="12"/>
  <c r="BO89" i="12"/>
  <c r="CE89" i="12"/>
  <c r="CU89" i="12"/>
  <c r="CE88" i="12"/>
  <c r="BG88" i="12"/>
  <c r="AI88" i="12"/>
  <c r="O88" i="12"/>
  <c r="S87" i="12"/>
  <c r="BW83" i="12"/>
  <c r="CI82" i="12"/>
  <c r="BW72" i="12"/>
  <c r="W72" i="12"/>
  <c r="CM88" i="12"/>
  <c r="CI88" i="12"/>
  <c r="S88" i="12"/>
  <c r="CI87" i="12"/>
  <c r="BO87" i="12"/>
  <c r="AO87" i="12"/>
  <c r="BW82" i="12"/>
  <c r="AI82" i="12"/>
  <c r="CI81" i="12"/>
  <c r="G72" i="12"/>
  <c r="G61" i="12"/>
  <c r="W61" i="12"/>
  <c r="AO61" i="12"/>
  <c r="BG61" i="12"/>
  <c r="BW61" i="12"/>
  <c r="CM61" i="12"/>
  <c r="AO85" i="12"/>
  <c r="W85" i="12"/>
  <c r="CQ79" i="12"/>
  <c r="CA79" i="12"/>
  <c r="BK79" i="12"/>
  <c r="AS79" i="12"/>
  <c r="AA79" i="12"/>
  <c r="K79" i="12"/>
  <c r="W77" i="12"/>
  <c r="BO75" i="12"/>
  <c r="AA75" i="12"/>
  <c r="BC71" i="12"/>
  <c r="BK70" i="12"/>
  <c r="BS61" i="12"/>
  <c r="AW61" i="12"/>
  <c r="O60" i="12"/>
  <c r="W60" i="12"/>
  <c r="AS60" i="12"/>
  <c r="BK60" i="12"/>
  <c r="CA60" i="12"/>
  <c r="CQ60" i="12"/>
  <c r="AO59" i="12"/>
  <c r="CE58" i="12"/>
  <c r="CM86" i="12"/>
  <c r="BW86" i="12"/>
  <c r="BG86" i="12"/>
  <c r="AO86" i="12"/>
  <c r="W86" i="12"/>
  <c r="CQ80" i="12"/>
  <c r="CA80" i="12"/>
  <c r="BK80" i="12"/>
  <c r="AS80" i="12"/>
  <c r="AA80" i="12"/>
  <c r="K80" i="12"/>
  <c r="CM78" i="12"/>
  <c r="BW78" i="12"/>
  <c r="BG78" i="12"/>
  <c r="AO78" i="12"/>
  <c r="W78" i="12"/>
  <c r="CE75" i="12"/>
  <c r="AS75" i="12"/>
  <c r="K71" i="12"/>
  <c r="AA71" i="12"/>
  <c r="AS71" i="12"/>
  <c r="BK71" i="12"/>
  <c r="CA71" i="12"/>
  <c r="CQ71" i="12"/>
  <c r="BG70" i="12"/>
  <c r="AI70" i="12"/>
  <c r="AS61" i="12"/>
  <c r="BW58" i="12"/>
  <c r="AW58" i="12"/>
  <c r="CQ55" i="12"/>
  <c r="G22" i="12"/>
  <c r="W22" i="12"/>
  <c r="AO22" i="12"/>
  <c r="BG22" i="12"/>
  <c r="BW22" i="12"/>
  <c r="CM22" i="12"/>
  <c r="O22" i="12"/>
  <c r="AE22" i="12"/>
  <c r="AW22" i="12"/>
  <c r="BO22" i="12"/>
  <c r="CE22" i="12"/>
  <c r="CU22" i="12"/>
  <c r="K22" i="12"/>
  <c r="AS22" i="12"/>
  <c r="CA22" i="12"/>
  <c r="S22" i="12"/>
  <c r="BC22" i="12"/>
  <c r="CI22" i="12"/>
  <c r="AA22" i="12"/>
  <c r="AI22" i="12"/>
  <c r="CQ22" i="12"/>
  <c r="BK22" i="12"/>
  <c r="BS22" i="12"/>
  <c r="CM79" i="12"/>
  <c r="BW79" i="12"/>
  <c r="BG79" i="12"/>
  <c r="AO79" i="12"/>
  <c r="W79" i="12"/>
  <c r="S75" i="12"/>
  <c r="AI75" i="12"/>
  <c r="BC75" i="12"/>
  <c r="BS75" i="12"/>
  <c r="CI75" i="12"/>
  <c r="CA70" i="12"/>
  <c r="K70" i="12"/>
  <c r="CI61" i="12"/>
  <c r="BO61" i="12"/>
  <c r="S61" i="12"/>
  <c r="K59" i="12"/>
  <c r="AA59" i="12"/>
  <c r="AS59" i="12"/>
  <c r="BK59" i="12"/>
  <c r="CA59" i="12"/>
  <c r="CQ59" i="12"/>
  <c r="O59" i="12"/>
  <c r="AE59" i="12"/>
  <c r="AW59" i="12"/>
  <c r="BO59" i="12"/>
  <c r="CE59" i="12"/>
  <c r="CU59" i="12"/>
  <c r="W59" i="12"/>
  <c r="BS59" i="12"/>
  <c r="CM59" i="12"/>
  <c r="AS58" i="12"/>
  <c r="BK61" i="12"/>
  <c r="G58" i="12"/>
  <c r="K58" i="12"/>
  <c r="CA58" i="12"/>
  <c r="S58" i="12"/>
  <c r="AO58" i="12"/>
  <c r="BO58" i="12"/>
  <c r="CI58" i="12"/>
  <c r="O70" i="12"/>
  <c r="AE70" i="12"/>
  <c r="AW70" i="12"/>
  <c r="BO70" i="12"/>
  <c r="CE70" i="12"/>
  <c r="CU70" i="12"/>
  <c r="CE61" i="12"/>
  <c r="AI61" i="12"/>
  <c r="O61" i="12"/>
  <c r="O55" i="12"/>
  <c r="AE55" i="12"/>
  <c r="AW55" i="12"/>
  <c r="BO55" i="12"/>
  <c r="CE55" i="12"/>
  <c r="CU55" i="12"/>
  <c r="S55" i="12"/>
  <c r="AI55" i="12"/>
  <c r="BC55" i="12"/>
  <c r="BS55" i="12"/>
  <c r="CI55" i="12"/>
  <c r="G55" i="12"/>
  <c r="W55" i="12"/>
  <c r="AO55" i="12"/>
  <c r="BG55" i="12"/>
  <c r="BW55" i="12"/>
  <c r="CM55" i="12"/>
  <c r="K55" i="12"/>
  <c r="AS55" i="12"/>
  <c r="CA55" i="12"/>
  <c r="CE73" i="12"/>
  <c r="BO73" i="12"/>
  <c r="AW73" i="12"/>
  <c r="AE73" i="12"/>
  <c r="G14" i="12"/>
  <c r="W14" i="12"/>
  <c r="AO14" i="12"/>
  <c r="BG14" i="12"/>
  <c r="BW14" i="12"/>
  <c r="CM14" i="12"/>
  <c r="K14" i="12"/>
  <c r="AA14" i="12"/>
  <c r="AS14" i="12"/>
  <c r="BK14" i="12"/>
  <c r="CA14" i="12"/>
  <c r="CQ14" i="12"/>
  <c r="O14" i="12"/>
  <c r="AE14" i="12"/>
  <c r="AW14" i="12"/>
  <c r="BO14" i="12"/>
  <c r="CE14" i="12"/>
  <c r="CU14" i="12"/>
  <c r="S14" i="12"/>
  <c r="BS14" i="12"/>
  <c r="AI14" i="12"/>
  <c r="BC14" i="12"/>
  <c r="CQ57" i="12"/>
  <c r="CA57" i="12"/>
  <c r="BK57" i="12"/>
  <c r="AS57" i="12"/>
  <c r="AA57" i="12"/>
  <c r="K57" i="12"/>
  <c r="BO53" i="12"/>
  <c r="AS53" i="12"/>
  <c r="G53" i="12"/>
  <c r="K52" i="12"/>
  <c r="AA52" i="12"/>
  <c r="AS52" i="12"/>
  <c r="BK52" i="12"/>
  <c r="CA52" i="12"/>
  <c r="CQ52" i="12"/>
  <c r="G51" i="12"/>
  <c r="W51" i="12"/>
  <c r="AO51" i="12"/>
  <c r="K51" i="12"/>
  <c r="AA51" i="12"/>
  <c r="AS51" i="12"/>
  <c r="BK51" i="12"/>
  <c r="CA51" i="12"/>
  <c r="CQ51" i="12"/>
  <c r="BW47" i="12"/>
  <c r="AO47" i="12"/>
  <c r="K46" i="12"/>
  <c r="AA46" i="12"/>
  <c r="AS46" i="12"/>
  <c r="BK46" i="12"/>
  <c r="CA46" i="12"/>
  <c r="CQ46" i="12"/>
  <c r="O46" i="12"/>
  <c r="AE46" i="12"/>
  <c r="AW46" i="12"/>
  <c r="BO46" i="12"/>
  <c r="CE46" i="12"/>
  <c r="CU46" i="12"/>
  <c r="S24" i="12"/>
  <c r="AI24" i="12"/>
  <c r="BC24" i="12"/>
  <c r="BS24" i="12"/>
  <c r="CI24" i="12"/>
  <c r="O24" i="12"/>
  <c r="AO24" i="12"/>
  <c r="BK24" i="12"/>
  <c r="CE24" i="12"/>
  <c r="W24" i="12"/>
  <c r="AS24" i="12"/>
  <c r="BO24" i="12"/>
  <c r="CM24" i="12"/>
  <c r="K24" i="12"/>
  <c r="AW24" i="12"/>
  <c r="BG24" i="12"/>
  <c r="CQ24" i="12"/>
  <c r="AA24" i="12"/>
  <c r="CU24" i="12"/>
  <c r="O47" i="12"/>
  <c r="AE47" i="12"/>
  <c r="AW47" i="12"/>
  <c r="BO47" i="12"/>
  <c r="CE47" i="12"/>
  <c r="CU47" i="12"/>
  <c r="S47" i="12"/>
  <c r="AI47" i="12"/>
  <c r="BC47" i="12"/>
  <c r="BS47" i="12"/>
  <c r="CI47" i="12"/>
  <c r="O27" i="12"/>
  <c r="AE27" i="12"/>
  <c r="AW27" i="12"/>
  <c r="BO27" i="12"/>
  <c r="CE27" i="12"/>
  <c r="CU27" i="12"/>
  <c r="S27" i="12"/>
  <c r="AI27" i="12"/>
  <c r="BC27" i="12"/>
  <c r="BS27" i="12"/>
  <c r="CI27" i="12"/>
  <c r="BK27" i="12"/>
  <c r="CM27" i="12"/>
  <c r="K27" i="12"/>
  <c r="AO27" i="12"/>
  <c r="CQ27" i="12"/>
  <c r="AS27" i="12"/>
  <c r="BW27" i="12"/>
  <c r="W27" i="12"/>
  <c r="CM57" i="12"/>
  <c r="BW57" i="12"/>
  <c r="BG57" i="12"/>
  <c r="AO57" i="12"/>
  <c r="W57" i="12"/>
  <c r="CU53" i="12"/>
  <c r="CA53" i="12"/>
  <c r="AO53" i="12"/>
  <c r="CQ47" i="12"/>
  <c r="BK47" i="12"/>
  <c r="AA47" i="12"/>
  <c r="O42" i="12"/>
  <c r="AE42" i="12"/>
  <c r="AW42" i="12"/>
  <c r="BO42" i="12"/>
  <c r="CE42" i="12"/>
  <c r="CU42" i="12"/>
  <c r="BK42" i="12"/>
  <c r="K42" i="12"/>
  <c r="AO42" i="12"/>
  <c r="CI42" i="12"/>
  <c r="S42" i="12"/>
  <c r="BS42" i="12"/>
  <c r="AS42" i="12"/>
  <c r="CM42" i="12"/>
  <c r="BW24" i="12"/>
  <c r="CQ53" i="12"/>
  <c r="BG53" i="12"/>
  <c r="S53" i="12"/>
  <c r="BG27" i="12"/>
  <c r="BW53" i="12"/>
  <c r="CM47" i="12"/>
  <c r="BG47" i="12"/>
  <c r="W47" i="12"/>
  <c r="K23" i="12"/>
  <c r="AA23" i="12"/>
  <c r="AS23" i="12"/>
  <c r="O23" i="12"/>
  <c r="AE23" i="12"/>
  <c r="AW23" i="12"/>
  <c r="BO23" i="12"/>
  <c r="CE23" i="12"/>
  <c r="CU23" i="12"/>
  <c r="S23" i="12"/>
  <c r="BC23" i="12"/>
  <c r="BW23" i="12"/>
  <c r="CQ23" i="12"/>
  <c r="K43" i="12"/>
  <c r="G41" i="12"/>
  <c r="W41" i="12"/>
  <c r="AO41" i="12"/>
  <c r="BG41" i="12"/>
  <c r="BW41" i="12"/>
  <c r="CM41" i="12"/>
  <c r="K41" i="12"/>
  <c r="AA41" i="12"/>
  <c r="AS41" i="12"/>
  <c r="BK41" i="12"/>
  <c r="CA41" i="12"/>
  <c r="CQ41" i="12"/>
  <c r="BG23" i="12"/>
  <c r="CM50" i="12"/>
  <c r="BW50" i="12"/>
  <c r="BG50" i="12"/>
  <c r="AO50" i="12"/>
  <c r="W50" i="12"/>
  <c r="CI48" i="12"/>
  <c r="BS48" i="12"/>
  <c r="BC48" i="12"/>
  <c r="AI48" i="12"/>
  <c r="CE44" i="12"/>
  <c r="AS44" i="12"/>
  <c r="CI43" i="12"/>
  <c r="BO43" i="12"/>
  <c r="AA43" i="12"/>
  <c r="AE41" i="12"/>
  <c r="CI23" i="12"/>
  <c r="AO23" i="12"/>
  <c r="S44" i="12"/>
  <c r="AI44" i="12"/>
  <c r="BC44" i="12"/>
  <c r="BS44" i="12"/>
  <c r="CI44" i="12"/>
  <c r="CE43" i="12"/>
  <c r="AS43" i="12"/>
  <c r="CE41" i="12"/>
  <c r="BC41" i="12"/>
  <c r="CA23" i="12"/>
  <c r="AI23" i="12"/>
  <c r="CM30" i="12"/>
  <c r="BW30" i="12"/>
  <c r="BG30" i="12"/>
  <c r="AO30" i="12"/>
  <c r="W30" i="12"/>
  <c r="CI28" i="12"/>
  <c r="BS28" i="12"/>
  <c r="BC28" i="12"/>
  <c r="AI28" i="12"/>
  <c r="K16" i="12"/>
  <c r="AA16" i="12"/>
  <c r="AS16" i="12"/>
  <c r="BK16" i="12"/>
  <c r="CA16" i="12"/>
  <c r="CQ16" i="12"/>
  <c r="O16" i="12"/>
  <c r="AE16" i="12"/>
  <c r="AW16" i="12"/>
  <c r="BO16" i="12"/>
  <c r="CE16" i="12"/>
  <c r="CU16" i="12"/>
  <c r="S16" i="12"/>
  <c r="AI16" i="12"/>
  <c r="BC16" i="12"/>
  <c r="BS16" i="12"/>
  <c r="CI16" i="12"/>
  <c r="AO16" i="12"/>
  <c r="K15" i="12"/>
  <c r="AA15" i="12"/>
  <c r="AS15" i="12"/>
  <c r="BK15" i="12"/>
  <c r="CA15" i="12"/>
  <c r="CQ15" i="12"/>
  <c r="O15" i="12"/>
  <c r="AE15" i="12"/>
  <c r="AW15" i="12"/>
  <c r="BO15" i="12"/>
  <c r="CE15" i="12"/>
  <c r="CU15" i="12"/>
  <c r="AO26" i="12"/>
  <c r="W26" i="12"/>
  <c r="CQ20" i="12"/>
  <c r="CA20" i="12"/>
  <c r="BK20" i="12"/>
  <c r="AS20" i="12"/>
  <c r="AA20" i="12"/>
  <c r="K20" i="12"/>
  <c r="W18" i="12"/>
  <c r="AS12" i="12"/>
  <c r="AA12" i="12"/>
  <c r="CQ21" i="12"/>
  <c r="CA21" i="12"/>
  <c r="BK21" i="12"/>
  <c r="AS21" i="12"/>
  <c r="AA21" i="12"/>
  <c r="K21" i="12"/>
  <c r="CM19" i="12"/>
  <c r="BW19" i="12"/>
  <c r="BG19" i="12"/>
  <c r="AO19" i="12"/>
  <c r="W19" i="12"/>
  <c r="G19" i="12"/>
  <c r="CQ13" i="12"/>
  <c r="CA13" i="12"/>
  <c r="BK13" i="12"/>
  <c r="AS13" i="12"/>
  <c r="AA13" i="12"/>
  <c r="K13" i="12"/>
  <c r="CM11" i="12"/>
  <c r="BW11" i="12"/>
  <c r="BG11" i="12"/>
  <c r="AO11" i="12"/>
  <c r="W11" i="12"/>
  <c r="G11" i="12"/>
  <c r="AI3" i="12"/>
  <c r="BX80" i="12" s="1"/>
  <c r="CI19" i="12"/>
  <c r="BS19" i="12"/>
  <c r="BC19" i="12"/>
  <c r="AI19" i="12"/>
  <c r="AO13" i="12"/>
  <c r="W13" i="12"/>
  <c r="CI11" i="12"/>
  <c r="BS11" i="12"/>
  <c r="BC11" i="12"/>
  <c r="AI11" i="12"/>
  <c r="C5" i="7"/>
  <c r="E5" i="7"/>
  <c r="G5" i="7"/>
  <c r="I5" i="7"/>
  <c r="K5" i="7"/>
  <c r="M5" i="7"/>
  <c r="O5" i="7"/>
  <c r="Q5" i="7"/>
  <c r="S5" i="7"/>
  <c r="U5" i="7"/>
  <c r="W5" i="7"/>
  <c r="Y5" i="7"/>
  <c r="AE5" i="7"/>
  <c r="AG5" i="7"/>
  <c r="AI5" i="7"/>
  <c r="AK5" i="7"/>
  <c r="AM5" i="7"/>
  <c r="AS5" i="7"/>
  <c r="AZ5" i="7"/>
  <c r="BB5" i="7"/>
  <c r="C6" i="7"/>
  <c r="E6" i="7"/>
  <c r="G6" i="7"/>
  <c r="I6" i="7"/>
  <c r="K6" i="7"/>
  <c r="M6" i="7"/>
  <c r="O6" i="7"/>
  <c r="Q6" i="7"/>
  <c r="S6" i="7"/>
  <c r="U6" i="7"/>
  <c r="W6" i="7"/>
  <c r="Y6" i="7"/>
  <c r="AE6" i="7"/>
  <c r="AG6" i="7"/>
  <c r="AI6" i="7"/>
  <c r="AK6" i="7"/>
  <c r="AM6" i="7"/>
  <c r="AS6" i="7"/>
  <c r="AZ6" i="7"/>
  <c r="BB6" i="7"/>
  <c r="C7" i="7"/>
  <c r="E7" i="7"/>
  <c r="G7" i="7"/>
  <c r="I7" i="7"/>
  <c r="K7" i="7"/>
  <c r="M7" i="7"/>
  <c r="O7" i="7"/>
  <c r="Q7" i="7"/>
  <c r="S7" i="7"/>
  <c r="U7" i="7"/>
  <c r="W7" i="7"/>
  <c r="Y7" i="7"/>
  <c r="AE7" i="7"/>
  <c r="AG7" i="7"/>
  <c r="AI7" i="7"/>
  <c r="AK7" i="7"/>
  <c r="AM7" i="7"/>
  <c r="AS7" i="7"/>
  <c r="AZ7" i="7"/>
  <c r="BB7" i="7"/>
  <c r="C8" i="7"/>
  <c r="E8" i="7"/>
  <c r="G8" i="7"/>
  <c r="I8" i="7"/>
  <c r="K8" i="7"/>
  <c r="M8" i="7"/>
  <c r="O8" i="7"/>
  <c r="Q8" i="7"/>
  <c r="S8" i="7"/>
  <c r="U8" i="7"/>
  <c r="W8" i="7"/>
  <c r="Y8" i="7"/>
  <c r="AE8" i="7"/>
  <c r="AG8" i="7"/>
  <c r="AI8" i="7"/>
  <c r="AK8" i="7"/>
  <c r="AM8" i="7"/>
  <c r="AS8" i="7"/>
  <c r="AZ8" i="7"/>
  <c r="BB8" i="7"/>
  <c r="C9" i="7"/>
  <c r="E9" i="7"/>
  <c r="G9" i="7"/>
  <c r="I9" i="7"/>
  <c r="K9" i="7"/>
  <c r="M9" i="7"/>
  <c r="O9" i="7"/>
  <c r="Q9" i="7"/>
  <c r="S9" i="7"/>
  <c r="U9" i="7"/>
  <c r="W9" i="7"/>
  <c r="Y9" i="7"/>
  <c r="AE9" i="7"/>
  <c r="AG9" i="7"/>
  <c r="AI9" i="7"/>
  <c r="AK9" i="7"/>
  <c r="AM9" i="7"/>
  <c r="AS9" i="7"/>
  <c r="AZ9" i="7"/>
  <c r="BB9" i="7"/>
  <c r="C10" i="7"/>
  <c r="E10" i="7"/>
  <c r="G10" i="7"/>
  <c r="I10" i="7"/>
  <c r="K10" i="7"/>
  <c r="M10" i="7"/>
  <c r="O10" i="7"/>
  <c r="Q10" i="7"/>
  <c r="S10" i="7"/>
  <c r="U10" i="7"/>
  <c r="W10" i="7"/>
  <c r="Y10" i="7"/>
  <c r="AE10" i="7"/>
  <c r="AG10" i="7"/>
  <c r="AI10" i="7"/>
  <c r="AK10" i="7"/>
  <c r="AM10" i="7"/>
  <c r="AS10" i="7"/>
  <c r="AZ10" i="7"/>
  <c r="BB10" i="7"/>
  <c r="C11" i="7"/>
  <c r="E11" i="7"/>
  <c r="G11" i="7"/>
  <c r="I11" i="7"/>
  <c r="K11" i="7"/>
  <c r="M11" i="7"/>
  <c r="O11" i="7"/>
  <c r="Q11" i="7"/>
  <c r="S11" i="7"/>
  <c r="U11" i="7"/>
  <c r="W11" i="7"/>
  <c r="Y11" i="7"/>
  <c r="AE11" i="7"/>
  <c r="AG11" i="7"/>
  <c r="AI11" i="7"/>
  <c r="AK11" i="7"/>
  <c r="AM11" i="7"/>
  <c r="AS11" i="7"/>
  <c r="AZ11" i="7"/>
  <c r="BB11" i="7"/>
  <c r="C12" i="7"/>
  <c r="E12" i="7"/>
  <c r="G12" i="7"/>
  <c r="I12" i="7"/>
  <c r="K12" i="7"/>
  <c r="M12" i="7"/>
  <c r="O12" i="7"/>
  <c r="Q12" i="7"/>
  <c r="S12" i="7"/>
  <c r="U12" i="7"/>
  <c r="W12" i="7"/>
  <c r="Y12" i="7"/>
  <c r="AE12" i="7"/>
  <c r="AG12" i="7"/>
  <c r="AI12" i="7"/>
  <c r="AK12" i="7"/>
  <c r="AM12" i="7"/>
  <c r="AS12" i="7"/>
  <c r="AZ12" i="7"/>
  <c r="BB12" i="7"/>
  <c r="C13" i="7"/>
  <c r="E13" i="7"/>
  <c r="G13" i="7"/>
  <c r="I13" i="7"/>
  <c r="K13" i="7"/>
  <c r="M13" i="7"/>
  <c r="O13" i="7"/>
  <c r="Q13" i="7"/>
  <c r="S13" i="7"/>
  <c r="U13" i="7"/>
  <c r="W13" i="7"/>
  <c r="Y13" i="7"/>
  <c r="AE13" i="7"/>
  <c r="AG13" i="7"/>
  <c r="AI13" i="7"/>
  <c r="AK13" i="7"/>
  <c r="AM13" i="7"/>
  <c r="AS13" i="7"/>
  <c r="AZ13" i="7"/>
  <c r="BB13" i="7"/>
  <c r="C14" i="7"/>
  <c r="E14" i="7"/>
  <c r="G14" i="7"/>
  <c r="I14" i="7"/>
  <c r="K14" i="7"/>
  <c r="M14" i="7"/>
  <c r="O14" i="7"/>
  <c r="Q14" i="7"/>
  <c r="S14" i="7"/>
  <c r="U14" i="7"/>
  <c r="W14" i="7"/>
  <c r="Y14" i="7"/>
  <c r="AE14" i="7"/>
  <c r="AG14" i="7"/>
  <c r="AI14" i="7"/>
  <c r="AK14" i="7"/>
  <c r="AM14" i="7"/>
  <c r="AS14" i="7"/>
  <c r="AZ14" i="7"/>
  <c r="BB14" i="7"/>
  <c r="C15" i="7"/>
  <c r="E15" i="7"/>
  <c r="G15" i="7"/>
  <c r="I15" i="7"/>
  <c r="K15" i="7"/>
  <c r="M15" i="7"/>
  <c r="O15" i="7"/>
  <c r="Q15" i="7"/>
  <c r="S15" i="7"/>
  <c r="U15" i="7"/>
  <c r="W15" i="7"/>
  <c r="Y15" i="7"/>
  <c r="AE15" i="7"/>
  <c r="AG15" i="7"/>
  <c r="AI15" i="7"/>
  <c r="AK15" i="7"/>
  <c r="AM15" i="7"/>
  <c r="AS15" i="7"/>
  <c r="AZ15" i="7"/>
  <c r="BB15" i="7"/>
  <c r="C16" i="7"/>
  <c r="E16" i="7"/>
  <c r="G16" i="7"/>
  <c r="I16" i="7"/>
  <c r="K16" i="7"/>
  <c r="M16" i="7"/>
  <c r="O16" i="7"/>
  <c r="Q16" i="7"/>
  <c r="S16" i="7"/>
  <c r="U16" i="7"/>
  <c r="W16" i="7"/>
  <c r="Y16" i="7"/>
  <c r="AE16" i="7"/>
  <c r="AG16" i="7"/>
  <c r="AI16" i="7"/>
  <c r="AK16" i="7"/>
  <c r="AM16" i="7"/>
  <c r="AS16" i="7"/>
  <c r="AZ16" i="7"/>
  <c r="BB16" i="7"/>
  <c r="C17" i="7"/>
  <c r="E17" i="7"/>
  <c r="G17" i="7"/>
  <c r="I17" i="7"/>
  <c r="K17" i="7"/>
  <c r="M17" i="7"/>
  <c r="O17" i="7"/>
  <c r="Q17" i="7"/>
  <c r="S17" i="7"/>
  <c r="U17" i="7"/>
  <c r="W17" i="7"/>
  <c r="Y17" i="7"/>
  <c r="AE17" i="7"/>
  <c r="AG17" i="7"/>
  <c r="AI17" i="7"/>
  <c r="AK17" i="7"/>
  <c r="AM17" i="7"/>
  <c r="AS17" i="7"/>
  <c r="AZ17" i="7"/>
  <c r="BB17" i="7"/>
  <c r="C18" i="7"/>
  <c r="E18" i="7"/>
  <c r="G18" i="7"/>
  <c r="I18" i="7"/>
  <c r="K18" i="7"/>
  <c r="M18" i="7"/>
  <c r="O18" i="7"/>
  <c r="Q18" i="7"/>
  <c r="S18" i="7"/>
  <c r="U18" i="7"/>
  <c r="W18" i="7"/>
  <c r="Y18" i="7"/>
  <c r="AE18" i="7"/>
  <c r="AG18" i="7"/>
  <c r="AI18" i="7"/>
  <c r="AK18" i="7"/>
  <c r="AM18" i="7"/>
  <c r="AS18" i="7"/>
  <c r="AZ18" i="7"/>
  <c r="BB18" i="7"/>
  <c r="C19" i="7"/>
  <c r="E19" i="7"/>
  <c r="G19" i="7"/>
  <c r="I19" i="7"/>
  <c r="K19" i="7"/>
  <c r="M19" i="7"/>
  <c r="O19" i="7"/>
  <c r="Q19" i="7"/>
  <c r="S19" i="7"/>
  <c r="U19" i="7"/>
  <c r="W19" i="7"/>
  <c r="Y19" i="7"/>
  <c r="AE19" i="7"/>
  <c r="AG19" i="7"/>
  <c r="AI19" i="7"/>
  <c r="AK19" i="7"/>
  <c r="AM19" i="7"/>
  <c r="AS19" i="7"/>
  <c r="AZ19" i="7"/>
  <c r="BB19" i="7"/>
  <c r="C20" i="7"/>
  <c r="E20" i="7"/>
  <c r="G20" i="7"/>
  <c r="I20" i="7"/>
  <c r="K20" i="7"/>
  <c r="M20" i="7"/>
  <c r="O20" i="7"/>
  <c r="Q20" i="7"/>
  <c r="S20" i="7"/>
  <c r="U20" i="7"/>
  <c r="W20" i="7"/>
  <c r="Y20" i="7"/>
  <c r="AE20" i="7"/>
  <c r="AG20" i="7"/>
  <c r="AI20" i="7"/>
  <c r="AK20" i="7"/>
  <c r="AM20" i="7"/>
  <c r="AS20" i="7"/>
  <c r="AZ20" i="7"/>
  <c r="BB20" i="7"/>
  <c r="C21" i="7"/>
  <c r="E21" i="7"/>
  <c r="G21" i="7"/>
  <c r="I21" i="7"/>
  <c r="K21" i="7"/>
  <c r="M21" i="7"/>
  <c r="O21" i="7"/>
  <c r="Q21" i="7"/>
  <c r="S21" i="7"/>
  <c r="U21" i="7"/>
  <c r="W21" i="7"/>
  <c r="Y21" i="7"/>
  <c r="AE21" i="7"/>
  <c r="AG21" i="7"/>
  <c r="AI21" i="7"/>
  <c r="AK21" i="7"/>
  <c r="AM21" i="7"/>
  <c r="AS21" i="7"/>
  <c r="AZ21" i="7"/>
  <c r="BB21" i="7"/>
  <c r="C22" i="7"/>
  <c r="E22" i="7"/>
  <c r="G22" i="7"/>
  <c r="I22" i="7"/>
  <c r="K22" i="7"/>
  <c r="M22" i="7"/>
  <c r="O22" i="7"/>
  <c r="Q22" i="7"/>
  <c r="S22" i="7"/>
  <c r="U22" i="7"/>
  <c r="W22" i="7"/>
  <c r="Y22" i="7"/>
  <c r="AE22" i="7"/>
  <c r="AG22" i="7"/>
  <c r="AI22" i="7"/>
  <c r="AK22" i="7"/>
  <c r="AM22" i="7"/>
  <c r="AS22" i="7"/>
  <c r="AZ22" i="7"/>
  <c r="BB22" i="7"/>
  <c r="C23" i="7"/>
  <c r="E23" i="7"/>
  <c r="G23" i="7"/>
  <c r="I23" i="7"/>
  <c r="K23" i="7"/>
  <c r="M23" i="7"/>
  <c r="O23" i="7"/>
  <c r="Q23" i="7"/>
  <c r="S23" i="7"/>
  <c r="U23" i="7"/>
  <c r="W23" i="7"/>
  <c r="Y23" i="7"/>
  <c r="AE23" i="7"/>
  <c r="AG23" i="7"/>
  <c r="AI23" i="7"/>
  <c r="AK23" i="7"/>
  <c r="AM23" i="7"/>
  <c r="AS23" i="7"/>
  <c r="AZ23" i="7"/>
  <c r="BB23" i="7"/>
  <c r="C24" i="7"/>
  <c r="E24" i="7"/>
  <c r="G24" i="7"/>
  <c r="I24" i="7"/>
  <c r="K24" i="7"/>
  <c r="M24" i="7"/>
  <c r="O24" i="7"/>
  <c r="Q24" i="7"/>
  <c r="S24" i="7"/>
  <c r="U24" i="7"/>
  <c r="W24" i="7"/>
  <c r="Y24" i="7"/>
  <c r="AE24" i="7"/>
  <c r="AG24" i="7"/>
  <c r="AI24" i="7"/>
  <c r="AK24" i="7"/>
  <c r="AM24" i="7"/>
  <c r="AS24" i="7"/>
  <c r="AZ24" i="7"/>
  <c r="BB24" i="7"/>
  <c r="C25" i="7"/>
  <c r="E25" i="7"/>
  <c r="G25" i="7"/>
  <c r="I25" i="7"/>
  <c r="K25" i="7"/>
  <c r="M25" i="7"/>
  <c r="O25" i="7"/>
  <c r="Q25" i="7"/>
  <c r="S25" i="7"/>
  <c r="U25" i="7"/>
  <c r="W25" i="7"/>
  <c r="Y25" i="7"/>
  <c r="AE25" i="7"/>
  <c r="AG25" i="7"/>
  <c r="AI25" i="7"/>
  <c r="AK25" i="7"/>
  <c r="AM25" i="7"/>
  <c r="AS25" i="7"/>
  <c r="AZ25" i="7"/>
  <c r="BB25" i="7"/>
  <c r="C31" i="7"/>
  <c r="E31" i="7"/>
  <c r="G31" i="7"/>
  <c r="I31" i="7"/>
  <c r="K31" i="7"/>
  <c r="M31" i="7"/>
  <c r="O31" i="7"/>
  <c r="Q31" i="7"/>
  <c r="S31" i="7"/>
  <c r="U31" i="7"/>
  <c r="W31" i="7"/>
  <c r="Y31" i="7"/>
  <c r="AE31" i="7"/>
  <c r="AG31" i="7"/>
  <c r="AI31" i="7"/>
  <c r="AK31" i="7"/>
  <c r="AM31" i="7"/>
  <c r="AS31" i="7"/>
  <c r="AZ31" i="7"/>
  <c r="BB31" i="7"/>
  <c r="C32" i="7"/>
  <c r="E32" i="7"/>
  <c r="G32" i="7"/>
  <c r="I32" i="7"/>
  <c r="K32" i="7"/>
  <c r="M32" i="7"/>
  <c r="O32" i="7"/>
  <c r="Q32" i="7"/>
  <c r="S32" i="7"/>
  <c r="U32" i="7"/>
  <c r="W32" i="7"/>
  <c r="Y32" i="7"/>
  <c r="AE32" i="7"/>
  <c r="AG32" i="7"/>
  <c r="AI32" i="7"/>
  <c r="AK32" i="7"/>
  <c r="AM32" i="7"/>
  <c r="AS32" i="7"/>
  <c r="AZ32" i="7"/>
  <c r="BB32" i="7"/>
  <c r="C33" i="7"/>
  <c r="E33" i="7"/>
  <c r="G33" i="7"/>
  <c r="I33" i="7"/>
  <c r="K33" i="7"/>
  <c r="M33" i="7"/>
  <c r="O33" i="7"/>
  <c r="Q33" i="7"/>
  <c r="S33" i="7"/>
  <c r="U33" i="7"/>
  <c r="W33" i="7"/>
  <c r="Y33" i="7"/>
  <c r="AE33" i="7"/>
  <c r="AG33" i="7"/>
  <c r="AI33" i="7"/>
  <c r="AK33" i="7"/>
  <c r="AM33" i="7"/>
  <c r="AS33" i="7"/>
  <c r="AZ33" i="7"/>
  <c r="BB33" i="7"/>
  <c r="C34" i="7"/>
  <c r="E34" i="7"/>
  <c r="G34" i="7"/>
  <c r="I34" i="7"/>
  <c r="K34" i="7"/>
  <c r="M34" i="7"/>
  <c r="O34" i="7"/>
  <c r="Q34" i="7"/>
  <c r="S34" i="7"/>
  <c r="U34" i="7"/>
  <c r="W34" i="7"/>
  <c r="Y34" i="7"/>
  <c r="AE34" i="7"/>
  <c r="AG34" i="7"/>
  <c r="AI34" i="7"/>
  <c r="AK34" i="7"/>
  <c r="AM34" i="7"/>
  <c r="AS34" i="7"/>
  <c r="AZ34" i="7"/>
  <c r="BB34" i="7"/>
  <c r="C35" i="7"/>
  <c r="E35" i="7"/>
  <c r="G35" i="7"/>
  <c r="I35" i="7"/>
  <c r="K35" i="7"/>
  <c r="M35" i="7"/>
  <c r="O35" i="7"/>
  <c r="Q35" i="7"/>
  <c r="S35" i="7"/>
  <c r="U35" i="7"/>
  <c r="W35" i="7"/>
  <c r="Y35" i="7"/>
  <c r="AE35" i="7"/>
  <c r="AG35" i="7"/>
  <c r="AI35" i="7"/>
  <c r="AK35" i="7"/>
  <c r="AM35" i="7"/>
  <c r="AS35" i="7"/>
  <c r="AZ35" i="7"/>
  <c r="BB35" i="7"/>
  <c r="C36" i="7"/>
  <c r="E36" i="7"/>
  <c r="G36" i="7"/>
  <c r="I36" i="7"/>
  <c r="K36" i="7"/>
  <c r="M36" i="7"/>
  <c r="O36" i="7"/>
  <c r="Q36" i="7"/>
  <c r="S36" i="7"/>
  <c r="U36" i="7"/>
  <c r="W36" i="7"/>
  <c r="Y36" i="7"/>
  <c r="AE36" i="7"/>
  <c r="AG36" i="7"/>
  <c r="AI36" i="7"/>
  <c r="AK36" i="7"/>
  <c r="AM36" i="7"/>
  <c r="AS36" i="7"/>
  <c r="AZ36" i="7"/>
  <c r="BB36" i="7"/>
  <c r="C37" i="7"/>
  <c r="E37" i="7"/>
  <c r="G37" i="7"/>
  <c r="I37" i="7"/>
  <c r="K37" i="7"/>
  <c r="M37" i="7"/>
  <c r="O37" i="7"/>
  <c r="Q37" i="7"/>
  <c r="S37" i="7"/>
  <c r="U37" i="7"/>
  <c r="W37" i="7"/>
  <c r="Y37" i="7"/>
  <c r="AE37" i="7"/>
  <c r="AG37" i="7"/>
  <c r="AI37" i="7"/>
  <c r="AK37" i="7"/>
  <c r="AM37" i="7"/>
  <c r="AS37" i="7"/>
  <c r="AZ37" i="7"/>
  <c r="BB37" i="7"/>
  <c r="C38" i="7"/>
  <c r="E38" i="7"/>
  <c r="G38" i="7"/>
  <c r="I38" i="7"/>
  <c r="K38" i="7"/>
  <c r="M38" i="7"/>
  <c r="O38" i="7"/>
  <c r="Q38" i="7"/>
  <c r="S38" i="7"/>
  <c r="U38" i="7"/>
  <c r="W38" i="7"/>
  <c r="Y38" i="7"/>
  <c r="AE38" i="7"/>
  <c r="AG38" i="7"/>
  <c r="AI38" i="7"/>
  <c r="AK38" i="7"/>
  <c r="AM38" i="7"/>
  <c r="AS38" i="7"/>
  <c r="AZ38" i="7"/>
  <c r="BB38" i="7"/>
  <c r="C39" i="7"/>
  <c r="E39" i="7"/>
  <c r="G39" i="7"/>
  <c r="I39" i="7"/>
  <c r="K39" i="7"/>
  <c r="M39" i="7"/>
  <c r="O39" i="7"/>
  <c r="Q39" i="7"/>
  <c r="S39" i="7"/>
  <c r="U39" i="7"/>
  <c r="W39" i="7"/>
  <c r="Y39" i="7"/>
  <c r="AE39" i="7"/>
  <c r="AG39" i="7"/>
  <c r="AI39" i="7"/>
  <c r="AK39" i="7"/>
  <c r="AM39" i="7"/>
  <c r="AS39" i="7"/>
  <c r="AZ39" i="7"/>
  <c r="BB39" i="7"/>
  <c r="C40" i="7"/>
  <c r="E40" i="7"/>
  <c r="G40" i="7"/>
  <c r="I40" i="7"/>
  <c r="K40" i="7"/>
  <c r="M40" i="7"/>
  <c r="O40" i="7"/>
  <c r="Q40" i="7"/>
  <c r="S40" i="7"/>
  <c r="U40" i="7"/>
  <c r="W40" i="7"/>
  <c r="Y40" i="7"/>
  <c r="AE40" i="7"/>
  <c r="AG40" i="7"/>
  <c r="AI40" i="7"/>
  <c r="AK40" i="7"/>
  <c r="AM40" i="7"/>
  <c r="AS40" i="7"/>
  <c r="AZ40" i="7"/>
  <c r="BB40" i="7"/>
  <c r="C41" i="7"/>
  <c r="E41" i="7"/>
  <c r="G41" i="7"/>
  <c r="I41" i="7"/>
  <c r="K41" i="7"/>
  <c r="M41" i="7"/>
  <c r="O41" i="7"/>
  <c r="Q41" i="7"/>
  <c r="S41" i="7"/>
  <c r="U41" i="7"/>
  <c r="W41" i="7"/>
  <c r="Y41" i="7"/>
  <c r="AE41" i="7"/>
  <c r="AG41" i="7"/>
  <c r="AI41" i="7"/>
  <c r="AK41" i="7"/>
  <c r="AM41" i="7"/>
  <c r="AS41" i="7"/>
  <c r="AZ41" i="7"/>
  <c r="BB41" i="7"/>
  <c r="C42" i="7"/>
  <c r="E42" i="7"/>
  <c r="G42" i="7"/>
  <c r="I42" i="7"/>
  <c r="K42" i="7"/>
  <c r="M42" i="7"/>
  <c r="O42" i="7"/>
  <c r="Q42" i="7"/>
  <c r="S42" i="7"/>
  <c r="U42" i="7"/>
  <c r="W42" i="7"/>
  <c r="Y42" i="7"/>
  <c r="AE42" i="7"/>
  <c r="AG42" i="7"/>
  <c r="AI42" i="7"/>
  <c r="AK42" i="7"/>
  <c r="AM42" i="7"/>
  <c r="AS42" i="7"/>
  <c r="AZ42" i="7"/>
  <c r="BB42" i="7"/>
  <c r="C43" i="7"/>
  <c r="E43" i="7"/>
  <c r="G43" i="7"/>
  <c r="I43" i="7"/>
  <c r="K43" i="7"/>
  <c r="M43" i="7"/>
  <c r="O43" i="7"/>
  <c r="Q43" i="7"/>
  <c r="S43" i="7"/>
  <c r="U43" i="7"/>
  <c r="W43" i="7"/>
  <c r="Y43" i="7"/>
  <c r="AE43" i="7"/>
  <c r="AG43" i="7"/>
  <c r="AI43" i="7"/>
  <c r="AK43" i="7"/>
  <c r="AM43" i="7"/>
  <c r="AS43" i="7"/>
  <c r="AZ43" i="7"/>
  <c r="BB43" i="7"/>
  <c r="C44" i="7"/>
  <c r="E44" i="7"/>
  <c r="G44" i="7"/>
  <c r="I44" i="7"/>
  <c r="K44" i="7"/>
  <c r="M44" i="7"/>
  <c r="O44" i="7"/>
  <c r="Q44" i="7"/>
  <c r="S44" i="7"/>
  <c r="U44" i="7"/>
  <c r="W44" i="7"/>
  <c r="Y44" i="7"/>
  <c r="AE44" i="7"/>
  <c r="AG44" i="7"/>
  <c r="AI44" i="7"/>
  <c r="AK44" i="7"/>
  <c r="AM44" i="7"/>
  <c r="AS44" i="7"/>
  <c r="AZ44" i="7"/>
  <c r="BB44" i="7"/>
  <c r="C45" i="7"/>
  <c r="E45" i="7"/>
  <c r="G45" i="7"/>
  <c r="I45" i="7"/>
  <c r="K45" i="7"/>
  <c r="M45" i="7"/>
  <c r="O45" i="7"/>
  <c r="Q45" i="7"/>
  <c r="S45" i="7"/>
  <c r="U45" i="7"/>
  <c r="W45" i="7"/>
  <c r="Y45" i="7"/>
  <c r="AE45" i="7"/>
  <c r="AG45" i="7"/>
  <c r="AI45" i="7"/>
  <c r="AK45" i="7"/>
  <c r="AM45" i="7"/>
  <c r="AS45" i="7"/>
  <c r="AZ45" i="7"/>
  <c r="BB45" i="7"/>
  <c r="C46" i="7"/>
  <c r="E46" i="7"/>
  <c r="G46" i="7"/>
  <c r="I46" i="7"/>
  <c r="K46" i="7"/>
  <c r="M46" i="7"/>
  <c r="O46" i="7"/>
  <c r="Q46" i="7"/>
  <c r="S46" i="7"/>
  <c r="U46" i="7"/>
  <c r="W46" i="7"/>
  <c r="Y46" i="7"/>
  <c r="AE46" i="7"/>
  <c r="AG46" i="7"/>
  <c r="AI46" i="7"/>
  <c r="AK46" i="7"/>
  <c r="AM46" i="7"/>
  <c r="AS46" i="7"/>
  <c r="AZ46" i="7"/>
  <c r="BB46" i="7"/>
  <c r="C47" i="7"/>
  <c r="E47" i="7"/>
  <c r="G47" i="7"/>
  <c r="I47" i="7"/>
  <c r="K47" i="7"/>
  <c r="M47" i="7"/>
  <c r="O47" i="7"/>
  <c r="Q47" i="7"/>
  <c r="S47" i="7"/>
  <c r="U47" i="7"/>
  <c r="W47" i="7"/>
  <c r="Y47" i="7"/>
  <c r="AE47" i="7"/>
  <c r="AG47" i="7"/>
  <c r="AI47" i="7"/>
  <c r="AK47" i="7"/>
  <c r="AM47" i="7"/>
  <c r="AS47" i="7"/>
  <c r="AZ47" i="7"/>
  <c r="BB47" i="7"/>
  <c r="C48" i="7"/>
  <c r="E48" i="7"/>
  <c r="G48" i="7"/>
  <c r="I48" i="7"/>
  <c r="K48" i="7"/>
  <c r="M48" i="7"/>
  <c r="O48" i="7"/>
  <c r="Q48" i="7"/>
  <c r="S48" i="7"/>
  <c r="U48" i="7"/>
  <c r="W48" i="7"/>
  <c r="Y48" i="7"/>
  <c r="AE48" i="7"/>
  <c r="AG48" i="7"/>
  <c r="AI48" i="7"/>
  <c r="AK48" i="7"/>
  <c r="AM48" i="7"/>
  <c r="AS48" i="7"/>
  <c r="AZ48" i="7"/>
  <c r="BB48" i="7"/>
  <c r="C49" i="7"/>
  <c r="E49" i="7"/>
  <c r="G49" i="7"/>
  <c r="I49" i="7"/>
  <c r="K49" i="7"/>
  <c r="M49" i="7"/>
  <c r="O49" i="7"/>
  <c r="Q49" i="7"/>
  <c r="S49" i="7"/>
  <c r="U49" i="7"/>
  <c r="W49" i="7"/>
  <c r="Y49" i="7"/>
  <c r="AE49" i="7"/>
  <c r="AG49" i="7"/>
  <c r="AI49" i="7"/>
  <c r="AK49" i="7"/>
  <c r="AM49" i="7"/>
  <c r="AS49" i="7"/>
  <c r="AZ49" i="7"/>
  <c r="BB49" i="7"/>
  <c r="C50" i="7"/>
  <c r="E50" i="7"/>
  <c r="G50" i="7"/>
  <c r="I50" i="7"/>
  <c r="K50" i="7"/>
  <c r="M50" i="7"/>
  <c r="O50" i="7"/>
  <c r="Q50" i="7"/>
  <c r="S50" i="7"/>
  <c r="U50" i="7"/>
  <c r="W50" i="7"/>
  <c r="Y50" i="7"/>
  <c r="AE50" i="7"/>
  <c r="AG50" i="7"/>
  <c r="AI50" i="7"/>
  <c r="AK50" i="7"/>
  <c r="AM50" i="7"/>
  <c r="AS50" i="7"/>
  <c r="AZ50" i="7"/>
  <c r="BB50" i="7"/>
  <c r="C51" i="7"/>
  <c r="E51" i="7"/>
  <c r="G51" i="7"/>
  <c r="I51" i="7"/>
  <c r="K51" i="7"/>
  <c r="M51" i="7"/>
  <c r="O51" i="7"/>
  <c r="Q51" i="7"/>
  <c r="S51" i="7"/>
  <c r="U51" i="7"/>
  <c r="W51" i="7"/>
  <c r="Y51" i="7"/>
  <c r="AE51" i="7"/>
  <c r="AG51" i="7"/>
  <c r="AI51" i="7"/>
  <c r="AK51" i="7"/>
  <c r="AM51" i="7"/>
  <c r="AS51" i="7"/>
  <c r="AZ51" i="7"/>
  <c r="BB51" i="7"/>
  <c r="C57" i="7"/>
  <c r="E57" i="7"/>
  <c r="G57" i="7"/>
  <c r="I57" i="7"/>
  <c r="K57" i="7"/>
  <c r="M57" i="7"/>
  <c r="O57" i="7"/>
  <c r="Q57" i="7"/>
  <c r="S57" i="7"/>
  <c r="U57" i="7"/>
  <c r="W57" i="7"/>
  <c r="Y57" i="7"/>
  <c r="AE57" i="7"/>
  <c r="AG57" i="7"/>
  <c r="AI57" i="7"/>
  <c r="AK57" i="7"/>
  <c r="AL57" i="7"/>
  <c r="AM57" i="7"/>
  <c r="AN57" i="7" s="1"/>
  <c r="AS57" i="7"/>
  <c r="AZ57" i="7"/>
  <c r="BB57" i="7"/>
  <c r="C58" i="7"/>
  <c r="E58" i="7"/>
  <c r="G58" i="7"/>
  <c r="I58" i="7"/>
  <c r="K58" i="7"/>
  <c r="M58" i="7"/>
  <c r="O58" i="7"/>
  <c r="Q58" i="7"/>
  <c r="S58" i="7"/>
  <c r="U58" i="7"/>
  <c r="W58" i="7"/>
  <c r="Y58" i="7"/>
  <c r="AE58" i="7"/>
  <c r="AG58" i="7"/>
  <c r="AI58" i="7"/>
  <c r="AK58" i="7"/>
  <c r="AL58" i="7"/>
  <c r="AM58" i="7" s="1"/>
  <c r="AN58" i="7" s="1"/>
  <c r="AS58" i="7"/>
  <c r="AZ58" i="7"/>
  <c r="BB58" i="7"/>
  <c r="C59" i="7"/>
  <c r="E59" i="7"/>
  <c r="G59" i="7"/>
  <c r="I59" i="7"/>
  <c r="K59" i="7"/>
  <c r="M59" i="7"/>
  <c r="O59" i="7"/>
  <c r="Q59" i="7"/>
  <c r="S59" i="7"/>
  <c r="U59" i="7"/>
  <c r="W59" i="7"/>
  <c r="Y59" i="7"/>
  <c r="AE59" i="7"/>
  <c r="AG59" i="7"/>
  <c r="AI59" i="7"/>
  <c r="AK59" i="7"/>
  <c r="AL59" i="7" s="1"/>
  <c r="AM59" i="7" s="1"/>
  <c r="AN59" i="7" s="1"/>
  <c r="AS59" i="7"/>
  <c r="AZ59" i="7"/>
  <c r="BB59" i="7"/>
  <c r="C60" i="7"/>
  <c r="E60" i="7"/>
  <c r="G60" i="7"/>
  <c r="I60" i="7"/>
  <c r="K60" i="7"/>
  <c r="M60" i="7"/>
  <c r="O60" i="7"/>
  <c r="Q60" i="7"/>
  <c r="S60" i="7"/>
  <c r="U60" i="7"/>
  <c r="W60" i="7"/>
  <c r="Y60" i="7"/>
  <c r="AE60" i="7"/>
  <c r="AG60" i="7"/>
  <c r="AI60" i="7"/>
  <c r="AK60" i="7"/>
  <c r="AL60" i="7" s="1"/>
  <c r="AM60" i="7" s="1"/>
  <c r="AN60" i="7" s="1"/>
  <c r="AS60" i="7"/>
  <c r="AZ60" i="7"/>
  <c r="BB60" i="7"/>
  <c r="C61" i="7"/>
  <c r="E61" i="7"/>
  <c r="G61" i="7"/>
  <c r="I61" i="7"/>
  <c r="K61" i="7"/>
  <c r="M61" i="7"/>
  <c r="O61" i="7"/>
  <c r="Q61" i="7"/>
  <c r="S61" i="7"/>
  <c r="U61" i="7"/>
  <c r="W61" i="7"/>
  <c r="Y61" i="7"/>
  <c r="AE61" i="7"/>
  <c r="AG61" i="7"/>
  <c r="AI61" i="7"/>
  <c r="AK61" i="7"/>
  <c r="AL61" i="7"/>
  <c r="AM61" i="7"/>
  <c r="AN61" i="7" s="1"/>
  <c r="AS61" i="7"/>
  <c r="AZ61" i="7"/>
  <c r="BB61" i="7"/>
  <c r="C62" i="7"/>
  <c r="E62" i="7"/>
  <c r="G62" i="7"/>
  <c r="I62" i="7"/>
  <c r="K62" i="7"/>
  <c r="M62" i="7"/>
  <c r="O62" i="7"/>
  <c r="Q62" i="7"/>
  <c r="S62" i="7"/>
  <c r="U62" i="7"/>
  <c r="W62" i="7"/>
  <c r="Y62" i="7"/>
  <c r="AE62" i="7"/>
  <c r="AG62" i="7"/>
  <c r="AI62" i="7"/>
  <c r="AK62" i="7"/>
  <c r="AL62" i="7"/>
  <c r="AM62" i="7" s="1"/>
  <c r="AN62" i="7" s="1"/>
  <c r="AS62" i="7"/>
  <c r="AZ62" i="7"/>
  <c r="BB62" i="7"/>
  <c r="C63" i="7"/>
  <c r="E63" i="7"/>
  <c r="G63" i="7"/>
  <c r="I63" i="7"/>
  <c r="K63" i="7"/>
  <c r="M63" i="7"/>
  <c r="O63" i="7"/>
  <c r="Q63" i="7"/>
  <c r="S63" i="7"/>
  <c r="U63" i="7"/>
  <c r="W63" i="7"/>
  <c r="Y63" i="7"/>
  <c r="AE63" i="7"/>
  <c r="AG63" i="7"/>
  <c r="AI63" i="7"/>
  <c r="AK63" i="7"/>
  <c r="AL63" i="7" s="1"/>
  <c r="AM63" i="7" s="1"/>
  <c r="AN63" i="7" s="1"/>
  <c r="AS63" i="7"/>
  <c r="AZ63" i="7"/>
  <c r="BB63" i="7"/>
  <c r="C64" i="7"/>
  <c r="E64" i="7"/>
  <c r="G64" i="7"/>
  <c r="I64" i="7"/>
  <c r="K64" i="7"/>
  <c r="M64" i="7"/>
  <c r="O64" i="7"/>
  <c r="Q64" i="7"/>
  <c r="S64" i="7"/>
  <c r="U64" i="7"/>
  <c r="W64" i="7"/>
  <c r="Y64" i="7"/>
  <c r="AE64" i="7"/>
  <c r="AG64" i="7"/>
  <c r="AI64" i="7"/>
  <c r="AK64" i="7"/>
  <c r="AL64" i="7"/>
  <c r="AM64" i="7"/>
  <c r="AN64" i="7" s="1"/>
  <c r="AS64" i="7"/>
  <c r="AZ64" i="7"/>
  <c r="BB64" i="7"/>
  <c r="C65" i="7"/>
  <c r="E65" i="7"/>
  <c r="G65" i="7"/>
  <c r="I65" i="7"/>
  <c r="K65" i="7"/>
  <c r="M65" i="7"/>
  <c r="O65" i="7"/>
  <c r="Q65" i="7"/>
  <c r="S65" i="7"/>
  <c r="U65" i="7"/>
  <c r="W65" i="7"/>
  <c r="Y65" i="7"/>
  <c r="AE65" i="7"/>
  <c r="AG65" i="7"/>
  <c r="AI65" i="7"/>
  <c r="AK65" i="7"/>
  <c r="AL65" i="7"/>
  <c r="AM65" i="7"/>
  <c r="AN65" i="7"/>
  <c r="AS65" i="7"/>
  <c r="AZ65" i="7"/>
  <c r="BB65" i="7"/>
  <c r="C66" i="7"/>
  <c r="E66" i="7"/>
  <c r="G66" i="7"/>
  <c r="I66" i="7"/>
  <c r="K66" i="7"/>
  <c r="M66" i="7"/>
  <c r="O66" i="7"/>
  <c r="Q66" i="7"/>
  <c r="S66" i="7"/>
  <c r="U66" i="7"/>
  <c r="W66" i="7"/>
  <c r="Y66" i="7"/>
  <c r="AE66" i="7"/>
  <c r="AG66" i="7"/>
  <c r="AI66" i="7"/>
  <c r="AK66" i="7"/>
  <c r="AL66" i="7"/>
  <c r="AM66" i="7" s="1"/>
  <c r="AN66" i="7" s="1"/>
  <c r="AS66" i="7"/>
  <c r="AZ66" i="7"/>
  <c r="BB66" i="7"/>
  <c r="C67" i="7"/>
  <c r="E67" i="7"/>
  <c r="G67" i="7"/>
  <c r="I67" i="7"/>
  <c r="K67" i="7"/>
  <c r="M67" i="7"/>
  <c r="O67" i="7"/>
  <c r="Q67" i="7"/>
  <c r="S67" i="7"/>
  <c r="U67" i="7"/>
  <c r="W67" i="7"/>
  <c r="Y67" i="7"/>
  <c r="AE67" i="7"/>
  <c r="AG67" i="7"/>
  <c r="AI67" i="7"/>
  <c r="AK67" i="7"/>
  <c r="AL67" i="7" s="1"/>
  <c r="AM67" i="7" s="1"/>
  <c r="AN67" i="7" s="1"/>
  <c r="AS67" i="7"/>
  <c r="AZ67" i="7"/>
  <c r="BB67" i="7"/>
  <c r="C68" i="7"/>
  <c r="E68" i="7"/>
  <c r="G68" i="7"/>
  <c r="I68" i="7"/>
  <c r="K68" i="7"/>
  <c r="M68" i="7"/>
  <c r="O68" i="7"/>
  <c r="Q68" i="7"/>
  <c r="S68" i="7"/>
  <c r="U68" i="7"/>
  <c r="W68" i="7"/>
  <c r="Y68" i="7"/>
  <c r="AE68" i="7"/>
  <c r="AG68" i="7"/>
  <c r="AI68" i="7"/>
  <c r="AK68" i="7"/>
  <c r="AM68" i="7"/>
  <c r="AS68" i="7"/>
  <c r="AZ68" i="7"/>
  <c r="BB68" i="7"/>
  <c r="C69" i="7"/>
  <c r="E69" i="7"/>
  <c r="G69" i="7"/>
  <c r="I69" i="7"/>
  <c r="K69" i="7"/>
  <c r="M69" i="7"/>
  <c r="O69" i="7"/>
  <c r="Q69" i="7"/>
  <c r="S69" i="7"/>
  <c r="U69" i="7"/>
  <c r="W69" i="7"/>
  <c r="Y69" i="7"/>
  <c r="AE69" i="7"/>
  <c r="AG69" i="7"/>
  <c r="AI69" i="7"/>
  <c r="AK69" i="7"/>
  <c r="AM69" i="7"/>
  <c r="AS69" i="7"/>
  <c r="AZ69" i="7"/>
  <c r="BB69" i="7"/>
  <c r="C70" i="7"/>
  <c r="E70" i="7"/>
  <c r="G70" i="7"/>
  <c r="I70" i="7"/>
  <c r="K70" i="7"/>
  <c r="M70" i="7"/>
  <c r="O70" i="7"/>
  <c r="Q70" i="7"/>
  <c r="S70" i="7"/>
  <c r="U70" i="7"/>
  <c r="W70" i="7"/>
  <c r="Y70" i="7"/>
  <c r="AE70" i="7"/>
  <c r="AG70" i="7"/>
  <c r="AI70" i="7"/>
  <c r="AK70" i="7"/>
  <c r="AM70" i="7"/>
  <c r="AS70" i="7"/>
  <c r="AZ70" i="7"/>
  <c r="BB70" i="7"/>
  <c r="C71" i="7"/>
  <c r="E71" i="7"/>
  <c r="G71" i="7"/>
  <c r="I71" i="7"/>
  <c r="K71" i="7"/>
  <c r="M71" i="7"/>
  <c r="O71" i="7"/>
  <c r="Q71" i="7"/>
  <c r="S71" i="7"/>
  <c r="U71" i="7"/>
  <c r="W71" i="7"/>
  <c r="Y71" i="7"/>
  <c r="AE71" i="7"/>
  <c r="AG71" i="7"/>
  <c r="AI71" i="7"/>
  <c r="AK71" i="7"/>
  <c r="AM71" i="7"/>
  <c r="AS71" i="7"/>
  <c r="AZ71" i="7"/>
  <c r="BB71" i="7"/>
  <c r="C72" i="7"/>
  <c r="E72" i="7"/>
  <c r="G72" i="7"/>
  <c r="I72" i="7"/>
  <c r="K72" i="7"/>
  <c r="M72" i="7"/>
  <c r="O72" i="7"/>
  <c r="Q72" i="7"/>
  <c r="S72" i="7"/>
  <c r="U72" i="7"/>
  <c r="W72" i="7"/>
  <c r="Y72" i="7"/>
  <c r="AE72" i="7"/>
  <c r="AG72" i="7"/>
  <c r="AI72" i="7"/>
  <c r="AK72" i="7"/>
  <c r="AM72" i="7"/>
  <c r="AS72" i="7"/>
  <c r="AZ72" i="7"/>
  <c r="BB72" i="7"/>
  <c r="C73" i="7"/>
  <c r="E73" i="7"/>
  <c r="G73" i="7"/>
  <c r="I73" i="7"/>
  <c r="K73" i="7"/>
  <c r="M73" i="7"/>
  <c r="O73" i="7"/>
  <c r="Q73" i="7"/>
  <c r="S73" i="7"/>
  <c r="U73" i="7"/>
  <c r="W73" i="7"/>
  <c r="Y73" i="7"/>
  <c r="AE73" i="7"/>
  <c r="AG73" i="7"/>
  <c r="AI73" i="7"/>
  <c r="AK73" i="7"/>
  <c r="AM73" i="7"/>
  <c r="AS73" i="7"/>
  <c r="AZ73" i="7"/>
  <c r="BB73" i="7"/>
  <c r="C74" i="7"/>
  <c r="E74" i="7"/>
  <c r="G74" i="7"/>
  <c r="I74" i="7"/>
  <c r="K74" i="7"/>
  <c r="M74" i="7"/>
  <c r="O74" i="7"/>
  <c r="Q74" i="7"/>
  <c r="S74" i="7"/>
  <c r="U74" i="7"/>
  <c r="Y74" i="7"/>
  <c r="AE74" i="7"/>
  <c r="AG74" i="7"/>
  <c r="AI74" i="7"/>
  <c r="AK74" i="7"/>
  <c r="AM74" i="7"/>
  <c r="AS74" i="7"/>
  <c r="AZ74" i="7"/>
  <c r="BB74" i="7"/>
  <c r="C75" i="7"/>
  <c r="E75" i="7"/>
  <c r="G75" i="7"/>
  <c r="I75" i="7"/>
  <c r="K75" i="7"/>
  <c r="M75" i="7"/>
  <c r="O75" i="7"/>
  <c r="Q75" i="7"/>
  <c r="S75" i="7"/>
  <c r="U75" i="7"/>
  <c r="Y75" i="7"/>
  <c r="AE75" i="7"/>
  <c r="AG75" i="7"/>
  <c r="AI75" i="7"/>
  <c r="AK75" i="7"/>
  <c r="AM75" i="7"/>
  <c r="AS75" i="7"/>
  <c r="AZ75" i="7"/>
  <c r="BB75" i="7"/>
  <c r="C76" i="7"/>
  <c r="E76" i="7"/>
  <c r="G76" i="7"/>
  <c r="I76" i="7"/>
  <c r="K76" i="7"/>
  <c r="M76" i="7"/>
  <c r="O76" i="7"/>
  <c r="Q76" i="7"/>
  <c r="S76" i="7"/>
  <c r="U76" i="7"/>
  <c r="Y76" i="7"/>
  <c r="AE76" i="7"/>
  <c r="AG76" i="7"/>
  <c r="AI76" i="7"/>
  <c r="AK76" i="7"/>
  <c r="AM76" i="7"/>
  <c r="AS76" i="7"/>
  <c r="AZ76" i="7"/>
  <c r="BB76" i="7"/>
  <c r="C77" i="7"/>
  <c r="E77" i="7"/>
  <c r="G77" i="7"/>
  <c r="I77" i="7"/>
  <c r="K77" i="7"/>
  <c r="M77" i="7"/>
  <c r="O77" i="7"/>
  <c r="Q77" i="7"/>
  <c r="S77" i="7"/>
  <c r="U77" i="7"/>
  <c r="Y77" i="7"/>
  <c r="AE77" i="7"/>
  <c r="AG77" i="7"/>
  <c r="AI77" i="7"/>
  <c r="AK77" i="7"/>
  <c r="AM77" i="7"/>
  <c r="AS77" i="7"/>
  <c r="AZ77" i="7"/>
  <c r="BB77" i="7"/>
  <c r="BA24" i="14" l="1"/>
  <c r="BA12" i="14"/>
  <c r="BD48" i="14"/>
  <c r="X38" i="14"/>
  <c r="AN47" i="14"/>
  <c r="L53" i="14"/>
  <c r="BL53" i="14"/>
  <c r="BH44" i="14"/>
  <c r="H53" i="14"/>
  <c r="AZ48" i="14"/>
  <c r="L41" i="14"/>
  <c r="AR44" i="14"/>
  <c r="BH53" i="14"/>
  <c r="BX54" i="14"/>
  <c r="AV43" i="14"/>
  <c r="AN42" i="14"/>
  <c r="AB45" i="14"/>
  <c r="AB38" i="14"/>
  <c r="H43" i="14"/>
  <c r="BT42" i="14"/>
  <c r="BL51" i="14"/>
  <c r="L21" i="14"/>
  <c r="P45" i="14"/>
  <c r="AJ38" i="14"/>
  <c r="L46" i="14"/>
  <c r="AB19" i="14"/>
  <c r="AN45" i="14"/>
  <c r="P16" i="14"/>
  <c r="X43" i="14"/>
  <c r="BD45" i="14"/>
  <c r="BD16" i="14"/>
  <c r="BT23" i="14"/>
  <c r="X25" i="14"/>
  <c r="AN48" i="14"/>
  <c r="BT27" i="14"/>
  <c r="BX21" i="14"/>
  <c r="H38" i="14"/>
  <c r="T40" i="14"/>
  <c r="BX28" i="14"/>
  <c r="AR16" i="14"/>
  <c r="BL43" i="14"/>
  <c r="P48" i="14"/>
  <c r="AB49" i="14"/>
  <c r="BP48" i="14"/>
  <c r="H27" i="14"/>
  <c r="AR12" i="14"/>
  <c r="AN24" i="14"/>
  <c r="BH18" i="14"/>
  <c r="BH38" i="14"/>
  <c r="BD31" i="14"/>
  <c r="AJ26" i="14"/>
  <c r="P55" i="14"/>
  <c r="BX12" i="14"/>
  <c r="H31" i="14"/>
  <c r="BD42" i="14"/>
  <c r="AZ21" i="14"/>
  <c r="BD38" i="14"/>
  <c r="BX31" i="14"/>
  <c r="AB24" i="14"/>
  <c r="AR11" i="14"/>
  <c r="AV14" i="14"/>
  <c r="BA14" i="14" s="1"/>
  <c r="X47" i="14"/>
  <c r="X14" i="14"/>
  <c r="AR17" i="14"/>
  <c r="BH28" i="14"/>
  <c r="H45" i="14"/>
  <c r="H41" i="14"/>
  <c r="AR49" i="14"/>
  <c r="BL45" i="14"/>
  <c r="L48" i="14"/>
  <c r="L45" i="14"/>
  <c r="AZ40" i="14"/>
  <c r="BX48" i="14"/>
  <c r="P38" i="14"/>
  <c r="AB41" i="14"/>
  <c r="T42" i="14"/>
  <c r="X48" i="14"/>
  <c r="BP38" i="14"/>
  <c r="BT53" i="14"/>
  <c r="AV20" i="14"/>
  <c r="BA20" i="14" s="1"/>
  <c r="BP20" i="14"/>
  <c r="AB22" i="14"/>
  <c r="BT22" i="14"/>
  <c r="L11" i="14"/>
  <c r="L13" i="14"/>
  <c r="L28" i="14"/>
  <c r="BD30" i="14"/>
  <c r="BT30" i="14"/>
  <c r="L17" i="14"/>
  <c r="BD20" i="14"/>
  <c r="BD26" i="14"/>
  <c r="BP28" i="14"/>
  <c r="AB20" i="14"/>
  <c r="BX25" i="14"/>
  <c r="AB26" i="14"/>
  <c r="AV28" i="14"/>
  <c r="BA28" i="14" s="1"/>
  <c r="BH30" i="14"/>
  <c r="BX30" i="14"/>
  <c r="BH17" i="14"/>
  <c r="L20" i="14"/>
  <c r="T14" i="14"/>
  <c r="BD28" i="14"/>
  <c r="BT29" i="14"/>
  <c r="BH13" i="14"/>
  <c r="BL17" i="14"/>
  <c r="BT26" i="14"/>
  <c r="AN28" i="14"/>
  <c r="AB30" i="14"/>
  <c r="BP30" i="14"/>
  <c r="L26" i="14"/>
  <c r="BT20" i="14"/>
  <c r="AB28" i="14"/>
  <c r="BT28" i="14"/>
  <c r="BX13" i="14"/>
  <c r="AV13" i="14"/>
  <c r="AV11" i="14"/>
  <c r="BA11" i="14" s="1"/>
  <c r="AN20" i="14"/>
  <c r="BT18" i="14"/>
  <c r="AZ30" i="14"/>
  <c r="BL20" i="14"/>
  <c r="P29" i="14"/>
  <c r="AV29" i="14"/>
  <c r="BT31" i="14"/>
  <c r="AB13" i="14"/>
  <c r="T24" i="14"/>
  <c r="P19" i="14"/>
  <c r="AN22" i="14"/>
  <c r="T22" i="14"/>
  <c r="BP14" i="14"/>
  <c r="AV17" i="14"/>
  <c r="BA17" i="14" s="1"/>
  <c r="H28" i="14"/>
  <c r="AR22" i="14"/>
  <c r="BD25" i="14"/>
  <c r="X22" i="14"/>
  <c r="AV30" i="14"/>
  <c r="BA30" i="14" s="1"/>
  <c r="L22" i="14"/>
  <c r="BD23" i="14"/>
  <c r="AV22" i="14"/>
  <c r="BA22" i="14" s="1"/>
  <c r="AJ11" i="14"/>
  <c r="BX15" i="14"/>
  <c r="L23" i="14"/>
  <c r="X30" i="14"/>
  <c r="T30" i="14"/>
  <c r="BP18" i="14"/>
  <c r="AN30" i="14"/>
  <c r="AJ30" i="14"/>
  <c r="BX17" i="14"/>
  <c r="BD11" i="14"/>
  <c r="BP17" i="14"/>
  <c r="BT13" i="14"/>
  <c r="AV25" i="14"/>
  <c r="AR31" i="14"/>
  <c r="AJ17" i="14"/>
  <c r="P30" i="14"/>
  <c r="L30" i="14"/>
  <c r="T25" i="14"/>
  <c r="BP22" i="14"/>
  <c r="BP16" i="14"/>
  <c r="BX11" i="14"/>
  <c r="BL11" i="14"/>
  <c r="T26" i="14"/>
  <c r="T18" i="14"/>
  <c r="AN26" i="14"/>
  <c r="BD15" i="14"/>
  <c r="H18" i="14"/>
  <c r="BL26" i="14"/>
  <c r="H22" i="14"/>
  <c r="AJ13" i="14"/>
  <c r="P11" i="14"/>
  <c r="AB11" i="14"/>
  <c r="L25" i="14"/>
  <c r="BH15" i="14"/>
  <c r="BP12" i="14"/>
  <c r="BL24" i="14"/>
  <c r="T20" i="14"/>
  <c r="AZ11" i="14"/>
  <c r="AZ27" i="14"/>
  <c r="BA27" i="14" s="1"/>
  <c r="AZ29" i="14"/>
  <c r="P31" i="14"/>
  <c r="T31" i="14"/>
  <c r="H24" i="14"/>
  <c r="L15" i="14"/>
  <c r="P25" i="14"/>
  <c r="AR30" i="14"/>
  <c r="BD13" i="14"/>
  <c r="X26" i="14"/>
  <c r="BT25" i="14"/>
  <c r="BD17" i="14"/>
  <c r="BT11" i="14"/>
  <c r="AV31" i="14"/>
  <c r="BA31" i="14" s="1"/>
  <c r="BT17" i="14"/>
  <c r="AJ23" i="14"/>
  <c r="AR20" i="14"/>
  <c r="AJ31" i="14"/>
  <c r="BL30" i="14"/>
  <c r="BH11" i="14"/>
  <c r="T28" i="14"/>
  <c r="AJ25" i="14"/>
  <c r="AZ25" i="14"/>
  <c r="BL15" i="14"/>
  <c r="BP11" i="14"/>
  <c r="T12" i="14"/>
  <c r="AB27" i="14"/>
  <c r="X24" i="14"/>
  <c r="AB25" i="14"/>
  <c r="AJ29" i="14"/>
  <c r="L31" i="14"/>
  <c r="AZ13" i="14"/>
  <c r="AJ15" i="14"/>
  <c r="BT12" i="14"/>
  <c r="BL25" i="14"/>
  <c r="AZ23" i="14"/>
  <c r="BL28" i="14"/>
  <c r="L29" i="14"/>
  <c r="AB17" i="14"/>
  <c r="BL22" i="14"/>
  <c r="P13" i="14"/>
  <c r="BP15" i="14"/>
  <c r="AZ17" i="14"/>
  <c r="P15" i="14"/>
  <c r="BT14" i="14"/>
  <c r="X18" i="14"/>
  <c r="AV15" i="14"/>
  <c r="BA15" i="14" s="1"/>
  <c r="BL13" i="14"/>
  <c r="BD14" i="14"/>
  <c r="H26" i="14"/>
  <c r="AZ15" i="14"/>
  <c r="X20" i="14"/>
  <c r="BP13" i="14"/>
  <c r="X28" i="14"/>
  <c r="H30" i="14"/>
  <c r="H20" i="14"/>
  <c r="BT15" i="14"/>
  <c r="AN14" i="14"/>
  <c r="AR28" i="14"/>
  <c r="AR26" i="14"/>
  <c r="AB15" i="14"/>
  <c r="P17" i="14"/>
  <c r="H13" i="14"/>
  <c r="BH20" i="14"/>
  <c r="H11" i="14"/>
  <c r="BL55" i="14"/>
  <c r="T41" i="14"/>
  <c r="AZ46" i="14"/>
  <c r="AB48" i="14"/>
  <c r="H47" i="14"/>
  <c r="BL38" i="14"/>
  <c r="BX41" i="14"/>
  <c r="BA23" i="14"/>
  <c r="T47" i="14"/>
  <c r="BX42" i="14"/>
  <c r="L38" i="14"/>
  <c r="X23" i="14"/>
  <c r="L14" i="14"/>
  <c r="AV18" i="14"/>
  <c r="BA18" i="14" s="1"/>
  <c r="BD18" i="14"/>
  <c r="AB29" i="14"/>
  <c r="P14" i="14"/>
  <c r="BP31" i="14"/>
  <c r="P22" i="14"/>
  <c r="T11" i="14"/>
  <c r="T36" i="14"/>
  <c r="AN36" i="14"/>
  <c r="BD36" i="14"/>
  <c r="BT36" i="14"/>
  <c r="AV39" i="14"/>
  <c r="BP39" i="14"/>
  <c r="P36" i="14"/>
  <c r="BX36" i="14"/>
  <c r="X37" i="14"/>
  <c r="AB40" i="14"/>
  <c r="T50" i="14"/>
  <c r="BH50" i="14"/>
  <c r="AR36" i="14"/>
  <c r="AZ39" i="14"/>
  <c r="X36" i="14"/>
  <c r="BL36" i="14"/>
  <c r="H37" i="14"/>
  <c r="AB39" i="14"/>
  <c r="P42" i="14"/>
  <c r="BH43" i="14"/>
  <c r="AB47" i="14"/>
  <c r="AZ47" i="14"/>
  <c r="P49" i="14"/>
  <c r="AN49" i="14"/>
  <c r="H50" i="14"/>
  <c r="AV50" i="14"/>
  <c r="AB36" i="14"/>
  <c r="H40" i="14"/>
  <c r="BH51" i="14"/>
  <c r="H36" i="14"/>
  <c r="BH36" i="14"/>
  <c r="AJ39" i="14"/>
  <c r="BD49" i="14"/>
  <c r="AR50" i="14"/>
  <c r="AR51" i="14"/>
  <c r="L36" i="14"/>
  <c r="L39" i="14"/>
  <c r="AN43" i="14"/>
  <c r="BP44" i="14"/>
  <c r="AN46" i="14"/>
  <c r="AJ47" i="14"/>
  <c r="AJ49" i="14"/>
  <c r="BP49" i="14"/>
  <c r="X51" i="14"/>
  <c r="AB54" i="14"/>
  <c r="BD54" i="14"/>
  <c r="AB50" i="14"/>
  <c r="AZ51" i="14"/>
  <c r="L51" i="14"/>
  <c r="L54" i="14"/>
  <c r="BP36" i="14"/>
  <c r="BL42" i="14"/>
  <c r="P46" i="14"/>
  <c r="P51" i="14"/>
  <c r="BX51" i="14"/>
  <c r="BH52" i="14"/>
  <c r="T55" i="14"/>
  <c r="AV36" i="14"/>
  <c r="BH37" i="14"/>
  <c r="L47" i="14"/>
  <c r="T49" i="14"/>
  <c r="BD50" i="14"/>
  <c r="P56" i="14"/>
  <c r="AV45" i="14"/>
  <c r="BP47" i="14"/>
  <c r="L50" i="14"/>
  <c r="H52" i="14"/>
  <c r="BP52" i="14"/>
  <c r="AV52" i="14"/>
  <c r="AJ54" i="14"/>
  <c r="AZ55" i="14"/>
  <c r="AV47" i="14"/>
  <c r="AJ51" i="14"/>
  <c r="T48" i="14"/>
  <c r="AR48" i="14"/>
  <c r="BT54" i="14"/>
  <c r="P39" i="14"/>
  <c r="AV46" i="14"/>
  <c r="AN52" i="14"/>
  <c r="H46" i="14"/>
  <c r="P50" i="14"/>
  <c r="BH40" i="14"/>
  <c r="AR54" i="14"/>
  <c r="L43" i="14"/>
  <c r="X52" i="14"/>
  <c r="BX52" i="14"/>
  <c r="BX39" i="14"/>
  <c r="BP54" i="14"/>
  <c r="AZ44" i="14"/>
  <c r="T46" i="14"/>
  <c r="BP50" i="14"/>
  <c r="BT55" i="14"/>
  <c r="AZ50" i="14"/>
  <c r="BX40" i="14"/>
  <c r="X40" i="14"/>
  <c r="P47" i="14"/>
  <c r="BP37" i="14"/>
  <c r="AR40" i="14"/>
  <c r="AZ43" i="14"/>
  <c r="BL40" i="14"/>
  <c r="H51" i="14"/>
  <c r="BL54" i="14"/>
  <c r="BL46" i="14"/>
  <c r="AJ50" i="14"/>
  <c r="T38" i="14"/>
  <c r="BT41" i="14"/>
  <c r="T51" i="14"/>
  <c r="BP43" i="14"/>
  <c r="AZ42" i="14"/>
  <c r="BT44" i="14"/>
  <c r="AV53" i="14"/>
  <c r="AR46" i="14"/>
  <c r="BD46" i="14"/>
  <c r="H54" i="14"/>
  <c r="AN39" i="14"/>
  <c r="AR52" i="14"/>
  <c r="BP42" i="14"/>
  <c r="AJ44" i="14"/>
  <c r="T52" i="14"/>
  <c r="BL44" i="14"/>
  <c r="AB55" i="14"/>
  <c r="AV41" i="14"/>
  <c r="AV40" i="14"/>
  <c r="BL37" i="14"/>
  <c r="BT39" i="14"/>
  <c r="AJ37" i="14"/>
  <c r="AZ37" i="14"/>
  <c r="BT52" i="14"/>
  <c r="AB56" i="14"/>
  <c r="X41" i="14"/>
  <c r="BD51" i="14"/>
  <c r="BL39" i="14"/>
  <c r="L42" i="14"/>
  <c r="BT51" i="14"/>
  <c r="AJ43" i="14"/>
  <c r="AJ42" i="14"/>
  <c r="AN51" i="14"/>
  <c r="BH39" i="14"/>
  <c r="H39" i="14"/>
  <c r="H48" i="14"/>
  <c r="BT50" i="14"/>
  <c r="BT49" i="14"/>
  <c r="BL52" i="14"/>
  <c r="T56" i="14"/>
  <c r="BX50" i="14"/>
  <c r="AV42" i="14"/>
  <c r="BL41" i="14"/>
  <c r="BL50" i="14"/>
  <c r="AN37" i="14"/>
  <c r="AB46" i="14"/>
  <c r="AR39" i="14"/>
  <c r="AZ36" i="14"/>
  <c r="BX55" i="14"/>
  <c r="L52" i="14"/>
  <c r="BP46" i="14"/>
  <c r="BD52" i="14"/>
  <c r="BP55" i="14"/>
  <c r="AZ54" i="14"/>
  <c r="X50" i="14"/>
  <c r="BX37" i="14"/>
  <c r="L40" i="14"/>
  <c r="AN50" i="14"/>
  <c r="BX44" i="14"/>
  <c r="BD37" i="14"/>
  <c r="X39" i="14"/>
  <c r="T39" i="14"/>
  <c r="BD55" i="14"/>
  <c r="P52" i="14"/>
  <c r="P54" i="14"/>
  <c r="BX46" i="14"/>
  <c r="BL47" i="14"/>
  <c r="L37" i="14"/>
  <c r="AR37" i="14"/>
  <c r="AZ49" i="14"/>
  <c r="BH46" i="14"/>
  <c r="T44" i="14"/>
  <c r="BD39" i="14"/>
  <c r="AV37" i="14"/>
  <c r="BT37" i="14"/>
  <c r="BP51" i="14"/>
  <c r="AN55" i="14"/>
  <c r="BL48" i="14"/>
  <c r="AB52" i="14"/>
  <c r="BH55" i="14"/>
  <c r="P44" i="14"/>
  <c r="X46" i="14"/>
  <c r="X54" i="14"/>
  <c r="AJ36" i="14"/>
  <c r="AN44" i="14"/>
  <c r="P43" i="14"/>
  <c r="AB37" i="14"/>
  <c r="T37" i="14"/>
  <c r="P37" i="14"/>
  <c r="AJ46" i="14"/>
  <c r="AB42" i="14"/>
  <c r="AN40" i="14"/>
  <c r="AZ53" i="14"/>
  <c r="BA21" i="14"/>
  <c r="AR38" i="14"/>
  <c r="BP45" i="14"/>
  <c r="AN41" i="14"/>
  <c r="BT40" i="14"/>
  <c r="BX38" i="14"/>
  <c r="X49" i="14"/>
  <c r="P40" i="14"/>
  <c r="AR55" i="14"/>
  <c r="BT38" i="14"/>
  <c r="BX49" i="14"/>
  <c r="AJ45" i="14"/>
  <c r="AZ41" i="14"/>
  <c r="L49" i="14"/>
  <c r="AR42" i="14"/>
  <c r="BX47" i="14"/>
  <c r="AJ48" i="14"/>
  <c r="AV38" i="14"/>
  <c r="AR47" i="14"/>
  <c r="AV44" i="14"/>
  <c r="H42" i="14"/>
  <c r="P53" i="14"/>
  <c r="X44" i="14"/>
  <c r="AB51" i="14"/>
  <c r="AN53" i="14"/>
  <c r="AZ38" i="14"/>
  <c r="BH45" i="14"/>
  <c r="H49" i="14"/>
  <c r="BA19" i="14"/>
  <c r="BT46" i="14"/>
  <c r="AJ40" i="14"/>
  <c r="AZ24" i="14"/>
  <c r="BH12" i="14"/>
  <c r="P21" i="14"/>
  <c r="T53" i="14"/>
  <c r="AN38" i="14"/>
  <c r="AJ52" i="14"/>
  <c r="AN19" i="14"/>
  <c r="AJ41" i="14"/>
  <c r="AB43" i="14"/>
  <c r="AN25" i="14"/>
  <c r="H19" i="14"/>
  <c r="BT45" i="14"/>
  <c r="BX53" i="14"/>
  <c r="AR43" i="14"/>
  <c r="BH26" i="14"/>
  <c r="AN17" i="14"/>
  <c r="BH47" i="14"/>
  <c r="BD24" i="14"/>
  <c r="BL19" i="14"/>
  <c r="AN54" i="14"/>
  <c r="AZ45" i="14"/>
  <c r="BX23" i="14"/>
  <c r="AJ14" i="14"/>
  <c r="X27" i="14"/>
  <c r="BL49" i="14"/>
  <c r="BH24" i="14"/>
  <c r="BX18" i="14"/>
  <c r="BH41" i="14"/>
  <c r="AB44" i="14"/>
  <c r="BX24" i="14"/>
  <c r="BL18" i="14"/>
  <c r="P27" i="14"/>
  <c r="BT47" i="14"/>
  <c r="T29" i="14"/>
  <c r="H25" i="14"/>
  <c r="T23" i="14"/>
  <c r="BD41" i="14"/>
  <c r="BL16" i="14"/>
  <c r="T15" i="14"/>
  <c r="H44" i="14"/>
  <c r="BH42" i="14"/>
  <c r="BD44" i="14"/>
  <c r="BP41" i="14"/>
  <c r="T43" i="14"/>
  <c r="P28" i="14"/>
  <c r="X53" i="14"/>
  <c r="T54" i="14"/>
  <c r="X42" i="14"/>
  <c r="BD43" i="14"/>
  <c r="P20" i="14"/>
  <c r="AT81" i="12"/>
  <c r="H81" i="12"/>
  <c r="BT83" i="12"/>
  <c r="AF83" i="12"/>
  <c r="BT84" i="12"/>
  <c r="AX90" i="12"/>
  <c r="CJ79" i="12"/>
  <c r="BX53" i="12"/>
  <c r="H53" i="12"/>
  <c r="BX55" i="12"/>
  <c r="BD70" i="12"/>
  <c r="AB87" i="12"/>
  <c r="BD41" i="12"/>
  <c r="T44" i="12"/>
  <c r="CB53" i="12"/>
  <c r="CN50" i="12"/>
  <c r="AI1" i="12"/>
  <c r="CF41" i="12"/>
  <c r="AI2" i="12"/>
  <c r="CV42" i="12" s="1"/>
  <c r="AX73" i="12"/>
  <c r="CJ75" i="12"/>
  <c r="BX79" i="12"/>
  <c r="AX61" i="12"/>
  <c r="AB79" i="12"/>
  <c r="CR74" i="12"/>
  <c r="AB16" i="12"/>
  <c r="AT43" i="12"/>
  <c r="BL46" i="12"/>
  <c r="BP71" i="12"/>
  <c r="BP59" i="12"/>
  <c r="BL71" i="12"/>
  <c r="CR89" i="12"/>
  <c r="CB82" i="12"/>
  <c r="P72" i="12"/>
  <c r="BD72" i="12"/>
  <c r="AJ74" i="12"/>
  <c r="BH74" i="12"/>
  <c r="AX58" i="12"/>
  <c r="CJ90" i="12"/>
  <c r="AF75" i="12"/>
  <c r="CB77" i="12"/>
  <c r="BD81" i="12"/>
  <c r="BX89" i="12"/>
  <c r="AX86" i="12"/>
  <c r="BX84" i="12"/>
  <c r="AB86" i="12"/>
  <c r="BD90" i="12"/>
  <c r="AJ71" i="12"/>
  <c r="BX71" i="12"/>
  <c r="P73" i="12"/>
  <c r="BX76" i="12"/>
  <c r="BX77" i="12"/>
  <c r="T90" i="12"/>
  <c r="BL90" i="12"/>
  <c r="T70" i="12"/>
  <c r="BH77" i="12"/>
  <c r="BX85" i="12"/>
  <c r="AT86" i="12"/>
  <c r="H71" i="12"/>
  <c r="X76" i="12"/>
  <c r="H77" i="12"/>
  <c r="AF79" i="12"/>
  <c r="BP79" i="12"/>
  <c r="CV79" i="12"/>
  <c r="AP84" i="12"/>
  <c r="BL84" i="12"/>
  <c r="CN85" i="12"/>
  <c r="BP86" i="12"/>
  <c r="CR86" i="12"/>
  <c r="AP90" i="12"/>
  <c r="AF85" i="12"/>
  <c r="P86" i="12"/>
  <c r="BD89" i="12"/>
  <c r="CB86" i="12"/>
  <c r="H90" i="12"/>
  <c r="BH73" i="12"/>
  <c r="L85" i="12"/>
  <c r="H89" i="12"/>
  <c r="BH89" i="12"/>
  <c r="BX90" i="12"/>
  <c r="BH85" i="12"/>
  <c r="H76" i="12"/>
  <c r="AP77" i="12"/>
  <c r="L78" i="12"/>
  <c r="CB78" i="12"/>
  <c r="AX80" i="12"/>
  <c r="CF80" i="12"/>
  <c r="CN83" i="12"/>
  <c r="AJ89" i="12"/>
  <c r="BH71" i="12"/>
  <c r="BL77" i="12"/>
  <c r="AT78" i="12"/>
  <c r="P80" i="12"/>
  <c r="X84" i="12"/>
  <c r="P85" i="12"/>
  <c r="CB85" i="12"/>
  <c r="CR90" i="12"/>
  <c r="CJ70" i="12"/>
  <c r="CV73" i="12"/>
  <c r="CN76" i="12"/>
  <c r="P79" i="12"/>
  <c r="AX79" i="12"/>
  <c r="CF79" i="12"/>
  <c r="BT81" i="12"/>
  <c r="T82" i="12"/>
  <c r="H83" i="12"/>
  <c r="CR84" i="12"/>
  <c r="BL85" i="12"/>
  <c r="CV85" i="12"/>
  <c r="AB90" i="12"/>
  <c r="CN77" i="12"/>
  <c r="CB84" i="12"/>
  <c r="AP83" i="12"/>
  <c r="AB85" i="12"/>
  <c r="H82" i="12"/>
  <c r="AT77" i="12"/>
  <c r="AX85" i="12"/>
  <c r="AT85" i="12"/>
  <c r="L86" i="12"/>
  <c r="CN84" i="12"/>
  <c r="CV84" i="12"/>
  <c r="T79" i="12"/>
  <c r="P75" i="12"/>
  <c r="BD80" i="12"/>
  <c r="L76" i="12"/>
  <c r="P77" i="12"/>
  <c r="AJ85" i="12"/>
  <c r="BT74" i="12"/>
  <c r="L73" i="12"/>
  <c r="AB78" i="12"/>
  <c r="AP76" i="12"/>
  <c r="AJ87" i="12"/>
  <c r="BT82" i="12"/>
  <c r="BH76" i="12"/>
  <c r="BD82" i="12"/>
  <c r="X82" i="12"/>
  <c r="BD78" i="12"/>
  <c r="AP73" i="12"/>
  <c r="BT71" i="12"/>
  <c r="CF78" i="12"/>
  <c r="BX73" i="12"/>
  <c r="AX74" i="12"/>
  <c r="CB75" i="12"/>
  <c r="CB89" i="12"/>
  <c r="BL73" i="12"/>
  <c r="AB72" i="12"/>
  <c r="BH87" i="12"/>
  <c r="H78" i="12"/>
  <c r="CV77" i="12"/>
  <c r="CN73" i="12"/>
  <c r="BT85" i="12"/>
  <c r="BL75" i="12"/>
  <c r="AT89" i="12"/>
  <c r="AT73" i="12"/>
  <c r="BD73" i="12"/>
  <c r="AT70" i="12"/>
  <c r="CB90" i="12"/>
  <c r="CJ89" i="12"/>
  <c r="CB73" i="12"/>
  <c r="AJ81" i="12"/>
  <c r="CN75" i="12"/>
  <c r="CV80" i="12"/>
  <c r="CN80" i="12"/>
  <c r="T78" i="12"/>
  <c r="AF71" i="12"/>
  <c r="AX78" i="12"/>
  <c r="AJ73" i="12"/>
  <c r="CN71" i="12"/>
  <c r="AB84" i="12"/>
  <c r="BH90" i="12"/>
  <c r="AJ90" i="12"/>
  <c r="AP89" i="12"/>
  <c r="AX72" i="12"/>
  <c r="L90" i="12"/>
  <c r="BP80" i="12"/>
  <c r="AT74" i="12"/>
  <c r="CR77" i="12"/>
  <c r="BT89" i="12"/>
  <c r="L89" i="12"/>
  <c r="BH84" i="12"/>
  <c r="BP85" i="12"/>
  <c r="CR85" i="12"/>
  <c r="AF80" i="12"/>
  <c r="CF85" i="12"/>
  <c r="BL86" i="12"/>
  <c r="CV86" i="12"/>
  <c r="AT84" i="12"/>
  <c r="H86" i="12"/>
  <c r="BD79" i="12"/>
  <c r="P76" i="12"/>
  <c r="CJ80" i="12"/>
  <c r="BP76" i="12"/>
  <c r="BD86" i="12"/>
  <c r="CJ77" i="12"/>
  <c r="T86" i="12"/>
  <c r="AP75" i="12"/>
  <c r="P71" i="12"/>
  <c r="BD84" i="12"/>
  <c r="BD85" i="12"/>
  <c r="CV78" i="12"/>
  <c r="BT78" i="12"/>
  <c r="BD77" i="12"/>
  <c r="AJ78" i="12"/>
  <c r="CJ85" i="12"/>
  <c r="T76" i="12"/>
  <c r="AX71" i="12"/>
  <c r="T73" i="12"/>
  <c r="BL78" i="12"/>
  <c r="AF86" i="12"/>
  <c r="T81" i="12"/>
  <c r="CJ78" i="12"/>
  <c r="P78" i="12"/>
  <c r="CF76" i="12"/>
  <c r="CV75" i="12"/>
  <c r="X73" i="12"/>
  <c r="L84" i="12"/>
  <c r="H70" i="12"/>
  <c r="AX77" i="12"/>
  <c r="AP70" i="12"/>
  <c r="BT73" i="12"/>
  <c r="BX70" i="12"/>
  <c r="L75" i="12"/>
  <c r="X90" i="12"/>
  <c r="CN90" i="12"/>
  <c r="BT77" i="12"/>
  <c r="BP77" i="12"/>
  <c r="CF77" i="12"/>
  <c r="BT86" i="12"/>
  <c r="T85" i="12"/>
  <c r="BT70" i="12"/>
  <c r="BT80" i="12"/>
  <c r="AB89" i="12"/>
  <c r="CV76" i="12"/>
  <c r="CN89" i="12"/>
  <c r="AX75" i="12"/>
  <c r="AT90" i="12"/>
  <c r="CR76" i="12"/>
  <c r="T77" i="12"/>
  <c r="AX84" i="12"/>
  <c r="CJ76" i="12"/>
  <c r="CJ71" i="12"/>
  <c r="H79" i="12"/>
  <c r="AJ80" i="12"/>
  <c r="BL89" i="12"/>
  <c r="BP84" i="12"/>
  <c r="AT76" i="12"/>
  <c r="BP88" i="12"/>
  <c r="X89" i="12"/>
  <c r="BH83" i="12"/>
  <c r="BT76" i="12"/>
  <c r="BP74" i="12"/>
  <c r="BH82" i="12"/>
  <c r="AF76" i="12"/>
  <c r="X70" i="12"/>
  <c r="CF71" i="12"/>
  <c r="BP78" i="12"/>
  <c r="AP71" i="12"/>
  <c r="CN82" i="12"/>
  <c r="AX76" i="12"/>
  <c r="T84" i="12"/>
  <c r="CJ86" i="12"/>
  <c r="BH75" i="12"/>
  <c r="CJ73" i="12"/>
  <c r="X83" i="12"/>
  <c r="P87" i="12"/>
  <c r="AB77" i="12"/>
  <c r="AF84" i="12"/>
  <c r="CN70" i="12"/>
  <c r="H73" i="12"/>
  <c r="AJ76" i="12"/>
  <c r="BL76" i="12"/>
  <c r="BX75" i="12"/>
  <c r="CJ84" i="12"/>
  <c r="AF78" i="12"/>
  <c r="AP80" i="12"/>
  <c r="CR75" i="12"/>
  <c r="H80" i="12"/>
  <c r="AJ84" i="12"/>
  <c r="X75" i="12"/>
  <c r="CF87" i="12"/>
  <c r="H85" i="12"/>
  <c r="BT90" i="12"/>
  <c r="BH80" i="12"/>
  <c r="CV71" i="12"/>
  <c r="T71" i="12"/>
  <c r="H75" i="12"/>
  <c r="P84" i="12"/>
  <c r="AF77" i="12"/>
  <c r="BT79" i="12"/>
  <c r="AJ79" i="12"/>
  <c r="CF86" i="12"/>
  <c r="CR78" i="12"/>
  <c r="H84" i="12"/>
  <c r="X80" i="12"/>
  <c r="X71" i="12"/>
  <c r="AB70" i="12"/>
  <c r="CR73" i="12"/>
  <c r="CB76" i="12"/>
  <c r="AB76" i="12"/>
  <c r="AJ86" i="12"/>
  <c r="AJ77" i="12"/>
  <c r="CR70" i="12"/>
  <c r="CB41" i="12"/>
  <c r="AP41" i="12"/>
  <c r="X47" i="12"/>
  <c r="AB47" i="12"/>
  <c r="CJ81" i="12"/>
  <c r="CF84" i="12"/>
  <c r="CB88" i="12"/>
  <c r="BD76" i="12"/>
  <c r="AB73" i="12"/>
  <c r="T89" i="12"/>
  <c r="AT12" i="12"/>
  <c r="CF44" i="12"/>
  <c r="BH50" i="12"/>
  <c r="BL41" i="12"/>
  <c r="X41" i="12"/>
  <c r="BP70" i="12"/>
  <c r="T58" i="12"/>
  <c r="T80" i="12"/>
  <c r="L77" i="12"/>
  <c r="BH47" i="12"/>
  <c r="CR53" i="12"/>
  <c r="AT42" i="12"/>
  <c r="CF42" i="12"/>
  <c r="BL47" i="12"/>
  <c r="CV53" i="12"/>
  <c r="AJ47" i="12"/>
  <c r="CR24" i="12"/>
  <c r="CF46" i="12"/>
  <c r="AT46" i="12"/>
  <c r="CB51" i="12"/>
  <c r="AT53" i="12"/>
  <c r="CB14" i="12"/>
  <c r="BP73" i="12"/>
  <c r="BH55" i="12"/>
  <c r="T55" i="12"/>
  <c r="AX59" i="12"/>
  <c r="L59" i="12"/>
  <c r="BT75" i="12"/>
  <c r="CN79" i="12"/>
  <c r="BX58" i="12"/>
  <c r="BX78" i="12"/>
  <c r="X86" i="12"/>
  <c r="AP59" i="12"/>
  <c r="BT61" i="12"/>
  <c r="AT79" i="12"/>
  <c r="CN61" i="12"/>
  <c r="X72" i="12"/>
  <c r="BP89" i="12"/>
  <c r="CV82" i="12"/>
  <c r="BL82" i="12"/>
  <c r="BD83" i="12"/>
  <c r="AF87" i="12"/>
  <c r="AF90" i="12"/>
  <c r="CB72" i="12"/>
  <c r="AJ72" i="12"/>
  <c r="BT42" i="12"/>
  <c r="BP42" i="12"/>
  <c r="CR47" i="12"/>
  <c r="X57" i="12"/>
  <c r="CF27" i="12"/>
  <c r="T47" i="12"/>
  <c r="BP46" i="12"/>
  <c r="AB46" i="12"/>
  <c r="BL51" i="12"/>
  <c r="BL14" i="12"/>
  <c r="CF73" i="12"/>
  <c r="AF70" i="12"/>
  <c r="L58" i="12"/>
  <c r="AT58" i="12"/>
  <c r="AF59" i="12"/>
  <c r="T61" i="12"/>
  <c r="BD75" i="12"/>
  <c r="AB71" i="12"/>
  <c r="CN78" i="12"/>
  <c r="AP86" i="12"/>
  <c r="CR60" i="12"/>
  <c r="BL70" i="12"/>
  <c r="BL79" i="12"/>
  <c r="BX61" i="12"/>
  <c r="H72" i="12"/>
  <c r="BX82" i="12"/>
  <c r="BX72" i="12"/>
  <c r="T87" i="12"/>
  <c r="AX89" i="12"/>
  <c r="AT88" i="12"/>
  <c r="AX81" i="12"/>
  <c r="L81" i="12"/>
  <c r="BD87" i="12"/>
  <c r="P90" i="12"/>
  <c r="BP53" i="12"/>
  <c r="BH19" i="12"/>
  <c r="CF43" i="12"/>
  <c r="AF41" i="12"/>
  <c r="BD48" i="12"/>
  <c r="AB41" i="12"/>
  <c r="L43" i="12"/>
  <c r="T42" i="12"/>
  <c r="AX42" i="12"/>
  <c r="AP57" i="12"/>
  <c r="CV47" i="12"/>
  <c r="AX46" i="12"/>
  <c r="L46" i="12"/>
  <c r="AT51" i="12"/>
  <c r="CB52" i="12"/>
  <c r="L57" i="12"/>
  <c r="X55" i="12"/>
  <c r="CF55" i="12"/>
  <c r="P61" i="12"/>
  <c r="P70" i="12"/>
  <c r="H58" i="12"/>
  <c r="AT61" i="12"/>
  <c r="L71" i="12"/>
  <c r="CB60" i="12"/>
  <c r="BD71" i="12"/>
  <c r="AB88" i="12"/>
  <c r="AF81" i="12"/>
  <c r="CN81" i="12"/>
  <c r="BP82" i="12"/>
  <c r="AB82" i="12"/>
  <c r="T83" i="12"/>
  <c r="CB83" i="12"/>
  <c r="BX87" i="12"/>
  <c r="H87" i="12"/>
  <c r="CJ74" i="12"/>
  <c r="AF74" i="12"/>
  <c r="H74" i="12"/>
  <c r="CR52" i="12"/>
  <c r="AB12" i="12"/>
  <c r="CJ44" i="12"/>
  <c r="AB43" i="12"/>
  <c r="BT48" i="12"/>
  <c r="L41" i="12"/>
  <c r="CJ42" i="12"/>
  <c r="AF42" i="12"/>
  <c r="BH57" i="12"/>
  <c r="X27" i="12"/>
  <c r="CF47" i="12"/>
  <c r="AF46" i="12"/>
  <c r="AP47" i="12"/>
  <c r="AB51" i="12"/>
  <c r="BL52" i="12"/>
  <c r="AB57" i="12"/>
  <c r="CB55" i="12"/>
  <c r="H55" i="12"/>
  <c r="BP55" i="12"/>
  <c r="BT59" i="12"/>
  <c r="CR59" i="12"/>
  <c r="CJ61" i="12"/>
  <c r="T75" i="12"/>
  <c r="AT75" i="12"/>
  <c r="AB80" i="12"/>
  <c r="BX86" i="12"/>
  <c r="BL60" i="12"/>
  <c r="AB75" i="12"/>
  <c r="CR79" i="12"/>
  <c r="AP61" i="12"/>
  <c r="AJ88" i="12"/>
  <c r="P89" i="12"/>
  <c r="L88" i="12"/>
  <c r="AX87" i="12"/>
  <c r="AX82" i="12"/>
  <c r="L82" i="12"/>
  <c r="CV83" i="12"/>
  <c r="BL83" i="12"/>
  <c r="BP72" i="12"/>
  <c r="CV72" i="12"/>
  <c r="H88" i="12"/>
  <c r="AP30" i="12"/>
  <c r="CB23" i="12"/>
  <c r="BT44" i="12"/>
  <c r="AP23" i="12"/>
  <c r="BP43" i="12"/>
  <c r="CJ48" i="12"/>
  <c r="CN41" i="12"/>
  <c r="BX24" i="12"/>
  <c r="AP42" i="12"/>
  <c r="P42" i="12"/>
  <c r="BX57" i="12"/>
  <c r="BP47" i="12"/>
  <c r="CN24" i="12"/>
  <c r="CJ24" i="12"/>
  <c r="P46" i="12"/>
  <c r="BX47" i="12"/>
  <c r="L51" i="12"/>
  <c r="AT52" i="12"/>
  <c r="AT57" i="12"/>
  <c r="L14" i="12"/>
  <c r="CF61" i="12"/>
  <c r="CJ58" i="12"/>
  <c r="X59" i="12"/>
  <c r="CB59" i="12"/>
  <c r="L70" i="12"/>
  <c r="X79" i="12"/>
  <c r="CV22" i="12"/>
  <c r="BH22" i="12"/>
  <c r="BH70" i="12"/>
  <c r="CF75" i="12"/>
  <c r="AT80" i="12"/>
  <c r="CN86" i="12"/>
  <c r="BP75" i="12"/>
  <c r="X85" i="12"/>
  <c r="X61" i="12"/>
  <c r="AP87" i="12"/>
  <c r="T88" i="12"/>
  <c r="CJ82" i="12"/>
  <c r="BH88" i="12"/>
  <c r="CN87" i="12"/>
  <c r="CN72" i="12"/>
  <c r="CR81" i="12"/>
  <c r="BH81" i="12"/>
  <c r="BT87" i="12"/>
  <c r="AF82" i="12"/>
  <c r="AX88" i="12"/>
  <c r="CF83" i="12"/>
  <c r="AT83" i="12"/>
  <c r="CV90" i="12"/>
  <c r="AF88" i="12"/>
  <c r="AJ19" i="12"/>
  <c r="AP11" i="12"/>
  <c r="L21" i="12"/>
  <c r="AJ16" i="12"/>
  <c r="CR16" i="12"/>
  <c r="BD44" i="12"/>
  <c r="CJ43" i="12"/>
  <c r="X50" i="12"/>
  <c r="BX41" i="12"/>
  <c r="CR23" i="12"/>
  <c r="AF23" i="12"/>
  <c r="L42" i="12"/>
  <c r="CN57" i="12"/>
  <c r="CJ47" i="12"/>
  <c r="AX47" i="12"/>
  <c r="BP24" i="12"/>
  <c r="CR46" i="12"/>
  <c r="AP51" i="12"/>
  <c r="AB52" i="12"/>
  <c r="BL57" i="12"/>
  <c r="AF14" i="12"/>
  <c r="CN14" i="12"/>
  <c r="L55" i="12"/>
  <c r="BT55" i="12"/>
  <c r="AF55" i="12"/>
  <c r="CV70" i="12"/>
  <c r="CR71" i="12"/>
  <c r="X78" i="12"/>
  <c r="BL80" i="12"/>
  <c r="X60" i="12"/>
  <c r="BP87" i="12"/>
  <c r="BX83" i="12"/>
  <c r="CF88" i="12"/>
  <c r="CB81" i="12"/>
  <c r="AP81" i="12"/>
  <c r="P82" i="12"/>
  <c r="AT72" i="12"/>
  <c r="BP83" i="12"/>
  <c r="X88" i="12"/>
  <c r="BL87" i="12"/>
  <c r="BL74" i="12"/>
  <c r="CN74" i="12"/>
  <c r="BD88" i="12"/>
  <c r="BH11" i="12"/>
  <c r="CR13" i="12"/>
  <c r="L20" i="12"/>
  <c r="BX30" i="12"/>
  <c r="AJ44" i="12"/>
  <c r="AT44" i="12"/>
  <c r="AP50" i="12"/>
  <c r="CR41" i="12"/>
  <c r="BH41" i="12"/>
  <c r="T53" i="12"/>
  <c r="BL42" i="12"/>
  <c r="AP53" i="12"/>
  <c r="CR27" i="12"/>
  <c r="BT47" i="12"/>
  <c r="AF47" i="12"/>
  <c r="AT24" i="12"/>
  <c r="BD24" i="12"/>
  <c r="CB46" i="12"/>
  <c r="X51" i="12"/>
  <c r="L52" i="12"/>
  <c r="CB57" i="12"/>
  <c r="BX14" i="12"/>
  <c r="AF73" i="12"/>
  <c r="CN55" i="12"/>
  <c r="BD55" i="12"/>
  <c r="P55" i="12"/>
  <c r="CF70" i="12"/>
  <c r="AP58" i="12"/>
  <c r="CF59" i="12"/>
  <c r="AT59" i="12"/>
  <c r="BH79" i="12"/>
  <c r="BP22" i="12"/>
  <c r="CB71" i="12"/>
  <c r="AP78" i="12"/>
  <c r="CB80" i="12"/>
  <c r="P60" i="12"/>
  <c r="L79" i="12"/>
  <c r="CJ87" i="12"/>
  <c r="CN88" i="12"/>
  <c r="CV89" i="12"/>
  <c r="CR88" i="12"/>
  <c r="CV81" i="12"/>
  <c r="BL81" i="12"/>
  <c r="X81" i="12"/>
  <c r="CR72" i="12"/>
  <c r="AT87" i="12"/>
  <c r="CF72" i="12"/>
  <c r="BT72" i="12"/>
  <c r="P74" i="12"/>
  <c r="BX74" i="12"/>
  <c r="AT55" i="12"/>
  <c r="CJ55" i="12"/>
  <c r="AX55" i="12"/>
  <c r="AJ61" i="12"/>
  <c r="CB58" i="12"/>
  <c r="CV59" i="12"/>
  <c r="BL59" i="12"/>
  <c r="CB70" i="12"/>
  <c r="AP79" i="12"/>
  <c r="AB22" i="12"/>
  <c r="CF22" i="12"/>
  <c r="CR55" i="12"/>
  <c r="AJ70" i="12"/>
  <c r="L80" i="12"/>
  <c r="BH86" i="12"/>
  <c r="CF58" i="12"/>
  <c r="X77" i="12"/>
  <c r="AP85" i="12"/>
  <c r="H61" i="12"/>
  <c r="P88" i="12"/>
  <c r="AF89" i="12"/>
  <c r="BL88" i="12"/>
  <c r="AB74" i="12"/>
  <c r="P81" i="12"/>
  <c r="BX81" i="12"/>
  <c r="CF82" i="12"/>
  <c r="AT82" i="12"/>
  <c r="AJ83" i="12"/>
  <c r="CR83" i="12"/>
  <c r="BP90" i="12"/>
  <c r="CB87" i="12"/>
  <c r="AP72" i="12"/>
  <c r="CJ72" i="12"/>
  <c r="CF74" i="12"/>
  <c r="BD74" i="12"/>
  <c r="AB83" i="12"/>
  <c r="CV87" i="12"/>
  <c r="L87" i="12"/>
  <c r="BH72" i="12"/>
  <c r="T72" i="12"/>
  <c r="CV74" i="12"/>
  <c r="AP74" i="12"/>
  <c r="BX88" i="12"/>
  <c r="AP55" i="12"/>
  <c r="CV55" i="12"/>
  <c r="AX70" i="12"/>
  <c r="BP58" i="12"/>
  <c r="BL61" i="12"/>
  <c r="CN59" i="12"/>
  <c r="P59" i="12"/>
  <c r="BP61" i="12"/>
  <c r="AJ75" i="12"/>
  <c r="AT71" i="12"/>
  <c r="BH78" i="12"/>
  <c r="CR80" i="12"/>
  <c r="AT60" i="12"/>
  <c r="CB79" i="12"/>
  <c r="BH61" i="12"/>
  <c r="AJ82" i="12"/>
  <c r="CJ88" i="12"/>
  <c r="CF89" i="12"/>
  <c r="AP88" i="12"/>
  <c r="BP81" i="12"/>
  <c r="AB81" i="12"/>
  <c r="AP82" i="12"/>
  <c r="CR82" i="12"/>
  <c r="CJ83" i="12"/>
  <c r="AX83" i="12"/>
  <c r="L83" i="12"/>
  <c r="X87" i="12"/>
  <c r="L72" i="12"/>
  <c r="CB74" i="12"/>
  <c r="X74" i="12"/>
  <c r="CV88" i="12"/>
  <c r="P83" i="12"/>
  <c r="CF90" i="12"/>
  <c r="CR87" i="12"/>
  <c r="BT88" i="12"/>
  <c r="BL72" i="12"/>
  <c r="AF72" i="12"/>
  <c r="T74" i="12"/>
  <c r="L74" i="12"/>
  <c r="I12" i="6"/>
  <c r="I15" i="6"/>
  <c r="C40" i="6" s="1"/>
  <c r="I22" i="6"/>
  <c r="G39" i="6"/>
  <c r="G40" i="6"/>
  <c r="G41" i="6"/>
  <c r="G42" i="6"/>
  <c r="G43" i="6"/>
  <c r="E44" i="6"/>
  <c r="G44" i="6"/>
  <c r="F71" i="6"/>
  <c r="F72" i="6"/>
  <c r="G72" i="6"/>
  <c r="F73" i="6"/>
  <c r="G73" i="6"/>
  <c r="F74" i="6"/>
  <c r="G74" i="6"/>
  <c r="F75" i="6"/>
  <c r="G75" i="6"/>
  <c r="F76" i="6"/>
  <c r="L129" i="6"/>
  <c r="L130" i="6"/>
  <c r="L131" i="6"/>
  <c r="L132" i="6"/>
  <c r="L133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C205" i="6"/>
  <c r="D205" i="6"/>
  <c r="E205" i="6" s="1"/>
  <c r="G205" i="6"/>
  <c r="C206" i="6"/>
  <c r="D206" i="6"/>
  <c r="E206" i="6" s="1"/>
  <c r="C207" i="6"/>
  <c r="D207" i="6"/>
  <c r="E207" i="6" s="1"/>
  <c r="G207" i="6"/>
  <c r="C208" i="6"/>
  <c r="D208" i="6"/>
  <c r="E208" i="6" s="1"/>
  <c r="C209" i="6"/>
  <c r="D209" i="6"/>
  <c r="E209" i="6" s="1"/>
  <c r="G209" i="6"/>
  <c r="C210" i="6"/>
  <c r="D210" i="6"/>
  <c r="E210" i="6" s="1"/>
  <c r="C211" i="6"/>
  <c r="D211" i="6"/>
  <c r="E40" i="6" s="1"/>
  <c r="C212" i="6"/>
  <c r="D212" i="6"/>
  <c r="E212" i="6" s="1"/>
  <c r="C213" i="6"/>
  <c r="D213" i="6"/>
  <c r="C42" i="6" s="1"/>
  <c r="C214" i="6"/>
  <c r="D214" i="6"/>
  <c r="E214" i="6" s="1"/>
  <c r="C215" i="6"/>
  <c r="D44" i="6" s="1"/>
  <c r="D215" i="6"/>
  <c r="E215" i="6" s="1"/>
  <c r="C216" i="6"/>
  <c r="D216" i="6"/>
  <c r="E216" i="6" s="1"/>
  <c r="C217" i="6"/>
  <c r="D217" i="6"/>
  <c r="E217" i="6" s="1"/>
  <c r="C218" i="6"/>
  <c r="D218" i="6"/>
  <c r="E218" i="6" s="1"/>
  <c r="C219" i="6"/>
  <c r="D219" i="6"/>
  <c r="E219" i="6" s="1"/>
  <c r="G219" i="6"/>
  <c r="C220" i="6"/>
  <c r="D220" i="6"/>
  <c r="E220" i="6" s="1"/>
  <c r="C221" i="6"/>
  <c r="D221" i="6"/>
  <c r="E221" i="6" s="1"/>
  <c r="C222" i="6"/>
  <c r="D222" i="6"/>
  <c r="E222" i="6" s="1"/>
  <c r="C223" i="6"/>
  <c r="D223" i="6"/>
  <c r="E223" i="6" s="1"/>
  <c r="C224" i="6"/>
  <c r="D224" i="6"/>
  <c r="E224" i="6" s="1"/>
  <c r="C225" i="6"/>
  <c r="D225" i="6"/>
  <c r="E225" i="6" s="1"/>
  <c r="C226" i="6"/>
  <c r="D226" i="6"/>
  <c r="E226" i="6" s="1"/>
  <c r="C227" i="6"/>
  <c r="D227" i="6"/>
  <c r="E227" i="6" s="1"/>
  <c r="C228" i="6"/>
  <c r="D228" i="6"/>
  <c r="E228" i="6" s="1"/>
  <c r="C229" i="6"/>
  <c r="D229" i="6"/>
  <c r="E229" i="6" s="1"/>
  <c r="C230" i="6"/>
  <c r="D230" i="6"/>
  <c r="E230" i="6" s="1"/>
  <c r="C231" i="6"/>
  <c r="D231" i="6"/>
  <c r="E231" i="6" s="1"/>
  <c r="I12" i="5"/>
  <c r="I15" i="5"/>
  <c r="C38" i="5" s="1"/>
  <c r="I22" i="5"/>
  <c r="C37" i="5"/>
  <c r="G37" i="5"/>
  <c r="G69" i="5" s="1"/>
  <c r="G38" i="5"/>
  <c r="G70" i="5" s="1"/>
  <c r="G39" i="5"/>
  <c r="D40" i="5"/>
  <c r="G40" i="5"/>
  <c r="G72" i="5" s="1"/>
  <c r="C41" i="5"/>
  <c r="E41" i="5" s="1"/>
  <c r="G41" i="5"/>
  <c r="G42" i="5"/>
  <c r="G74" i="5" s="1"/>
  <c r="G43" i="5"/>
  <c r="D44" i="5"/>
  <c r="D76" i="5" s="1"/>
  <c r="G44" i="5"/>
  <c r="G76" i="5" s="1"/>
  <c r="C45" i="5"/>
  <c r="G45" i="5"/>
  <c r="G77" i="5" s="1"/>
  <c r="G46" i="5"/>
  <c r="G78" i="5" s="1"/>
  <c r="G47" i="5"/>
  <c r="D48" i="5"/>
  <c r="G48" i="5"/>
  <c r="G80" i="5" s="1"/>
  <c r="C49" i="5"/>
  <c r="E49" i="5" s="1"/>
  <c r="G49" i="5"/>
  <c r="G50" i="5"/>
  <c r="G82" i="5" s="1"/>
  <c r="G51" i="5"/>
  <c r="F69" i="5"/>
  <c r="F70" i="5"/>
  <c r="F71" i="5"/>
  <c r="G71" i="5"/>
  <c r="F72" i="5"/>
  <c r="F73" i="5"/>
  <c r="G73" i="5"/>
  <c r="F74" i="5"/>
  <c r="F75" i="5"/>
  <c r="G75" i="5"/>
  <c r="F76" i="5"/>
  <c r="F77" i="5"/>
  <c r="F78" i="5"/>
  <c r="F79" i="5"/>
  <c r="G79" i="5"/>
  <c r="F80" i="5"/>
  <c r="F81" i="5"/>
  <c r="G81" i="5"/>
  <c r="F82" i="5"/>
  <c r="F83" i="5"/>
  <c r="G83" i="5"/>
  <c r="L129" i="5"/>
  <c r="L130" i="5"/>
  <c r="L131" i="5"/>
  <c r="L147" i="5"/>
  <c r="L148" i="5"/>
  <c r="L149" i="5"/>
  <c r="L150" i="5"/>
  <c r="L151" i="5"/>
  <c r="L152" i="5"/>
  <c r="L153" i="5"/>
  <c r="L154" i="5"/>
  <c r="L155" i="5"/>
  <c r="C205" i="5"/>
  <c r="D205" i="5"/>
  <c r="E205" i="5"/>
  <c r="G205" i="5"/>
  <c r="C206" i="5"/>
  <c r="D206" i="5"/>
  <c r="E206" i="5" s="1"/>
  <c r="G206" i="5"/>
  <c r="C207" i="5"/>
  <c r="D207" i="5"/>
  <c r="E207" i="5"/>
  <c r="G207" i="5"/>
  <c r="C208" i="5"/>
  <c r="D208" i="5"/>
  <c r="E208" i="5" s="1"/>
  <c r="G208" i="5"/>
  <c r="C209" i="5"/>
  <c r="D209" i="5"/>
  <c r="D38" i="5" s="1"/>
  <c r="E209" i="5"/>
  <c r="G209" i="5"/>
  <c r="C210" i="5"/>
  <c r="D210" i="5"/>
  <c r="D39" i="5" s="1"/>
  <c r="E210" i="5"/>
  <c r="G210" i="5"/>
  <c r="C211" i="5"/>
  <c r="D211" i="5"/>
  <c r="E211" i="5"/>
  <c r="G211" i="5"/>
  <c r="C212" i="5"/>
  <c r="D41" i="5" s="1"/>
  <c r="D212" i="5"/>
  <c r="E212" i="5"/>
  <c r="G212" i="5"/>
  <c r="C213" i="5"/>
  <c r="D42" i="5" s="1"/>
  <c r="D213" i="5"/>
  <c r="E213" i="5"/>
  <c r="G213" i="5"/>
  <c r="C214" i="5"/>
  <c r="D43" i="5" s="1"/>
  <c r="D75" i="5" s="1"/>
  <c r="D214" i="5"/>
  <c r="C43" i="5" s="1"/>
  <c r="E214" i="5"/>
  <c r="G214" i="5"/>
  <c r="C215" i="5"/>
  <c r="C44" i="5" s="1"/>
  <c r="D215" i="5"/>
  <c r="E215" i="5"/>
  <c r="G215" i="5"/>
  <c r="C216" i="5"/>
  <c r="D45" i="5" s="1"/>
  <c r="D216" i="5"/>
  <c r="E216" i="5"/>
  <c r="G216" i="5"/>
  <c r="C217" i="5"/>
  <c r="D46" i="5" s="1"/>
  <c r="D217" i="5"/>
  <c r="E217" i="5"/>
  <c r="G217" i="5"/>
  <c r="C218" i="5"/>
  <c r="D218" i="5"/>
  <c r="D47" i="5" s="1"/>
  <c r="E218" i="5"/>
  <c r="G218" i="5"/>
  <c r="C219" i="5"/>
  <c r="D219" i="5"/>
  <c r="E219" i="5"/>
  <c r="G219" i="5"/>
  <c r="C220" i="5"/>
  <c r="D49" i="5" s="1"/>
  <c r="D220" i="5"/>
  <c r="E220" i="5"/>
  <c r="G220" i="5"/>
  <c r="C221" i="5"/>
  <c r="D50" i="5" s="1"/>
  <c r="D221" i="5"/>
  <c r="E221" i="5"/>
  <c r="G221" i="5"/>
  <c r="C222" i="5"/>
  <c r="D51" i="5" s="1"/>
  <c r="D83" i="5" s="1"/>
  <c r="D222" i="5"/>
  <c r="C51" i="5" s="1"/>
  <c r="E222" i="5"/>
  <c r="G222" i="5"/>
  <c r="C223" i="5"/>
  <c r="D223" i="5"/>
  <c r="E223" i="5"/>
  <c r="G223" i="5"/>
  <c r="C224" i="5"/>
  <c r="D224" i="5"/>
  <c r="E224" i="5"/>
  <c r="G224" i="5"/>
  <c r="C225" i="5"/>
  <c r="D225" i="5"/>
  <c r="E225" i="5"/>
  <c r="G225" i="5"/>
  <c r="C226" i="5"/>
  <c r="D226" i="5"/>
  <c r="E226" i="5"/>
  <c r="G226" i="5"/>
  <c r="C227" i="5"/>
  <c r="D227" i="5"/>
  <c r="E227" i="5"/>
  <c r="G227" i="5"/>
  <c r="C228" i="5"/>
  <c r="D228" i="5"/>
  <c r="E228" i="5"/>
  <c r="G228" i="5"/>
  <c r="C229" i="5"/>
  <c r="D229" i="5"/>
  <c r="E229" i="5"/>
  <c r="G229" i="5"/>
  <c r="C230" i="5"/>
  <c r="D230" i="5"/>
  <c r="E230" i="5"/>
  <c r="G230" i="5"/>
  <c r="C231" i="5"/>
  <c r="D231" i="5"/>
  <c r="E231" i="5"/>
  <c r="G231" i="5"/>
  <c r="I12" i="4"/>
  <c r="I15" i="4"/>
  <c r="C36" i="4" s="1"/>
  <c r="I22" i="4"/>
  <c r="G36" i="4"/>
  <c r="G68" i="4" s="1"/>
  <c r="G37" i="4"/>
  <c r="G38" i="4"/>
  <c r="G39" i="4"/>
  <c r="C40" i="4"/>
  <c r="E40" i="4" s="1"/>
  <c r="G40" i="4"/>
  <c r="G41" i="4"/>
  <c r="G73" i="4" s="1"/>
  <c r="G42" i="4"/>
  <c r="G43" i="4"/>
  <c r="G44" i="4"/>
  <c r="G76" i="4" s="1"/>
  <c r="G45" i="4"/>
  <c r="G46" i="4"/>
  <c r="G47" i="4"/>
  <c r="C48" i="4"/>
  <c r="E48" i="4" s="1"/>
  <c r="G48" i="4"/>
  <c r="G49" i="4"/>
  <c r="G81" i="4" s="1"/>
  <c r="G50" i="4"/>
  <c r="F68" i="4"/>
  <c r="F69" i="4"/>
  <c r="G69" i="4"/>
  <c r="F70" i="4"/>
  <c r="G70" i="4"/>
  <c r="F71" i="4"/>
  <c r="G71" i="4"/>
  <c r="F72" i="4"/>
  <c r="G72" i="4"/>
  <c r="F73" i="4"/>
  <c r="F74" i="4"/>
  <c r="F75" i="4"/>
  <c r="G75" i="4"/>
  <c r="F76" i="4"/>
  <c r="F77" i="4"/>
  <c r="G77" i="4"/>
  <c r="F78" i="4"/>
  <c r="G78" i="4"/>
  <c r="F79" i="4"/>
  <c r="G79" i="4"/>
  <c r="F80" i="4"/>
  <c r="G80" i="4"/>
  <c r="F81" i="4"/>
  <c r="F82" i="4"/>
  <c r="L129" i="4"/>
  <c r="L130" i="4"/>
  <c r="L146" i="4"/>
  <c r="L147" i="4"/>
  <c r="L148" i="4"/>
  <c r="L149" i="4"/>
  <c r="L150" i="4"/>
  <c r="L151" i="4"/>
  <c r="L152" i="4"/>
  <c r="L153" i="4"/>
  <c r="L154" i="4"/>
  <c r="L155" i="4"/>
  <c r="C205" i="4"/>
  <c r="D205" i="4"/>
  <c r="E205" i="4"/>
  <c r="G205" i="4"/>
  <c r="C206" i="4"/>
  <c r="D206" i="4"/>
  <c r="G206" i="4" s="1"/>
  <c r="E206" i="4"/>
  <c r="C207" i="4"/>
  <c r="D36" i="4" s="1"/>
  <c r="D207" i="4"/>
  <c r="E207" i="4"/>
  <c r="G207" i="4"/>
  <c r="C208" i="4"/>
  <c r="D37" i="4" s="1"/>
  <c r="D208" i="4"/>
  <c r="C37" i="4" s="1"/>
  <c r="E208" i="4"/>
  <c r="C209" i="4"/>
  <c r="D38" i="4" s="1"/>
  <c r="D209" i="4"/>
  <c r="C38" i="4" s="1"/>
  <c r="E209" i="4"/>
  <c r="G209" i="4"/>
  <c r="C210" i="4"/>
  <c r="D210" i="4"/>
  <c r="C39" i="4" s="1"/>
  <c r="C211" i="4"/>
  <c r="D40" i="4" s="1"/>
  <c r="D211" i="4"/>
  <c r="E211" i="4"/>
  <c r="G211" i="4"/>
  <c r="C212" i="4"/>
  <c r="C41" i="4" s="1"/>
  <c r="D212" i="4"/>
  <c r="E212" i="4" s="1"/>
  <c r="C213" i="4"/>
  <c r="D42" i="4" s="1"/>
  <c r="D213" i="4"/>
  <c r="C42" i="4" s="1"/>
  <c r="E213" i="4"/>
  <c r="G213" i="4"/>
  <c r="C214" i="4"/>
  <c r="D214" i="4"/>
  <c r="E214" i="4" s="1"/>
  <c r="D43" i="4" s="1"/>
  <c r="C215" i="4"/>
  <c r="D44" i="4" s="1"/>
  <c r="D215" i="4"/>
  <c r="C44" i="4" s="1"/>
  <c r="E215" i="4"/>
  <c r="G215" i="4"/>
  <c r="C216" i="4"/>
  <c r="D216" i="4"/>
  <c r="C45" i="4" s="1"/>
  <c r="C217" i="4"/>
  <c r="D46" i="4" s="1"/>
  <c r="D217" i="4"/>
  <c r="C46" i="4" s="1"/>
  <c r="E217" i="4"/>
  <c r="G217" i="4"/>
  <c r="C218" i="4"/>
  <c r="D218" i="4"/>
  <c r="C47" i="4" s="1"/>
  <c r="C219" i="4"/>
  <c r="D48" i="4" s="1"/>
  <c r="D219" i="4"/>
  <c r="E219" i="4"/>
  <c r="G219" i="4"/>
  <c r="C220" i="4"/>
  <c r="C49" i="4" s="1"/>
  <c r="D220" i="4"/>
  <c r="E220" i="4" s="1"/>
  <c r="C221" i="4"/>
  <c r="D50" i="4" s="1"/>
  <c r="D221" i="4"/>
  <c r="C50" i="4" s="1"/>
  <c r="E221" i="4"/>
  <c r="G221" i="4"/>
  <c r="C222" i="4"/>
  <c r="D222" i="4"/>
  <c r="E222" i="4" s="1"/>
  <c r="C223" i="4"/>
  <c r="D223" i="4"/>
  <c r="E223" i="4"/>
  <c r="G223" i="4"/>
  <c r="C224" i="4"/>
  <c r="D224" i="4"/>
  <c r="E224" i="4" s="1"/>
  <c r="C225" i="4"/>
  <c r="D225" i="4"/>
  <c r="E225" i="4"/>
  <c r="G225" i="4"/>
  <c r="C226" i="4"/>
  <c r="D226" i="4"/>
  <c r="E226" i="4" s="1"/>
  <c r="C227" i="4"/>
  <c r="D227" i="4"/>
  <c r="E227" i="4"/>
  <c r="G227" i="4"/>
  <c r="C228" i="4"/>
  <c r="D228" i="4"/>
  <c r="E228" i="4" s="1"/>
  <c r="C229" i="4"/>
  <c r="D229" i="4"/>
  <c r="E229" i="4"/>
  <c r="G229" i="4"/>
  <c r="C230" i="4"/>
  <c r="D230" i="4"/>
  <c r="E230" i="4" s="1"/>
  <c r="C231" i="4"/>
  <c r="D231" i="4"/>
  <c r="E231" i="4"/>
  <c r="G231" i="4"/>
  <c r="BA25" i="14" l="1"/>
  <c r="BA13" i="14"/>
  <c r="BA29" i="14"/>
  <c r="P18" i="12"/>
  <c r="AF18" i="12"/>
  <c r="AX18" i="12"/>
  <c r="BP18" i="12"/>
  <c r="CF18" i="12"/>
  <c r="CV18" i="12"/>
  <c r="BH13" i="12"/>
  <c r="BX13" i="12"/>
  <c r="CN13" i="12"/>
  <c r="P17" i="12"/>
  <c r="AF17" i="12"/>
  <c r="AX17" i="12"/>
  <c r="BP17" i="12"/>
  <c r="CF17" i="12"/>
  <c r="CV17" i="12"/>
  <c r="X10" i="12"/>
  <c r="AP10" i="12"/>
  <c r="BH10" i="12"/>
  <c r="BX10" i="12"/>
  <c r="BX18" i="12"/>
  <c r="X21" i="12"/>
  <c r="BL10" i="12"/>
  <c r="BL11" i="12"/>
  <c r="CB12" i="12"/>
  <c r="CV12" i="12"/>
  <c r="BD15" i="12"/>
  <c r="X17" i="12"/>
  <c r="H18" i="12"/>
  <c r="L10" i="12"/>
  <c r="CN10" i="12"/>
  <c r="AF12" i="12"/>
  <c r="AX13" i="12"/>
  <c r="CF13" i="12"/>
  <c r="CN16" i="12"/>
  <c r="BH18" i="12"/>
  <c r="CB18" i="12"/>
  <c r="AT19" i="12"/>
  <c r="AX20" i="12"/>
  <c r="AF21" i="12"/>
  <c r="BH21" i="12"/>
  <c r="AB25" i="12"/>
  <c r="BP25" i="12"/>
  <c r="H26" i="12"/>
  <c r="AB26" i="12"/>
  <c r="AX26" i="12"/>
  <c r="BP26" i="12"/>
  <c r="CF26" i="12"/>
  <c r="CV26" i="12"/>
  <c r="AT10" i="12"/>
  <c r="BL12" i="12"/>
  <c r="L25" i="12"/>
  <c r="CN29" i="12"/>
  <c r="AF13" i="12"/>
  <c r="CN18" i="12"/>
  <c r="BX29" i="12"/>
  <c r="L12" i="12"/>
  <c r="BP12" i="12"/>
  <c r="H16" i="12"/>
  <c r="L18" i="12"/>
  <c r="AP18" i="12"/>
  <c r="BH29" i="12"/>
  <c r="CR12" i="12"/>
  <c r="T15" i="12"/>
  <c r="BT15" i="12"/>
  <c r="BX16" i="12"/>
  <c r="CR19" i="12"/>
  <c r="CN21" i="12"/>
  <c r="CN25" i="12"/>
  <c r="P26" i="12"/>
  <c r="BT26" i="12"/>
  <c r="CN26" i="12"/>
  <c r="X28" i="12"/>
  <c r="AP29" i="12"/>
  <c r="CB29" i="12"/>
  <c r="AX30" i="12"/>
  <c r="CB30" i="12"/>
  <c r="AB11" i="12"/>
  <c r="P12" i="12"/>
  <c r="AX12" i="12"/>
  <c r="BH17" i="12"/>
  <c r="AT18" i="12"/>
  <c r="AF20" i="12"/>
  <c r="BP20" i="12"/>
  <c r="BP21" i="12"/>
  <c r="CB28" i="12"/>
  <c r="X29" i="12"/>
  <c r="BL29" i="12"/>
  <c r="CV29" i="12"/>
  <c r="AB30" i="12"/>
  <c r="CF12" i="12"/>
  <c r="CR25" i="12"/>
  <c r="H29" i="12"/>
  <c r="CF29" i="12"/>
  <c r="BX21" i="12"/>
  <c r="BL23" i="12"/>
  <c r="BX25" i="12"/>
  <c r="AP21" i="12"/>
  <c r="AX25" i="12"/>
  <c r="X16" i="12"/>
  <c r="L19" i="12"/>
  <c r="H21" i="12"/>
  <c r="CB25" i="12"/>
  <c r="BH28" i="12"/>
  <c r="CN28" i="12"/>
  <c r="BP29" i="12"/>
  <c r="BX26" i="12"/>
  <c r="AT29" i="12"/>
  <c r="CR11" i="12"/>
  <c r="CV13" i="12"/>
  <c r="AF25" i="12"/>
  <c r="BD26" i="12"/>
  <c r="AB28" i="12"/>
  <c r="BL28" i="12"/>
  <c r="AB10" i="12"/>
  <c r="AT11" i="12"/>
  <c r="CN17" i="12"/>
  <c r="CV21" i="12"/>
  <c r="AX29" i="12"/>
  <c r="BP13" i="12"/>
  <c r="BH26" i="12"/>
  <c r="CF30" i="12"/>
  <c r="H24" i="12"/>
  <c r="CJ15" i="12"/>
  <c r="AP17" i="12"/>
  <c r="L29" i="12"/>
  <c r="CB27" i="12"/>
  <c r="P13" i="12"/>
  <c r="CJ26" i="12"/>
  <c r="BL17" i="12"/>
  <c r="AB27" i="12"/>
  <c r="L30" i="12"/>
  <c r="H17" i="12"/>
  <c r="H27" i="12"/>
  <c r="P29" i="12"/>
  <c r="X12" i="12"/>
  <c r="CJ29" i="12"/>
  <c r="T20" i="12"/>
  <c r="T28" i="12"/>
  <c r="BD13" i="12"/>
  <c r="CJ13" i="12"/>
  <c r="AT26" i="12"/>
  <c r="BT30" i="12"/>
  <c r="L11" i="12"/>
  <c r="CF25" i="12"/>
  <c r="BX17" i="12"/>
  <c r="CJ12" i="12"/>
  <c r="AJ18" i="12"/>
  <c r="BX20" i="12"/>
  <c r="H10" i="12"/>
  <c r="AB29" i="12"/>
  <c r="BX28" i="12"/>
  <c r="AF24" i="12"/>
  <c r="P21" i="12"/>
  <c r="CV30" i="12"/>
  <c r="CF28" i="12"/>
  <c r="CR17" i="12"/>
  <c r="CR26" i="12"/>
  <c r="BX12" i="12"/>
  <c r="AX28" i="12"/>
  <c r="BT12" i="12"/>
  <c r="AJ29" i="12"/>
  <c r="P10" i="12"/>
  <c r="AJ25" i="12"/>
  <c r="AT17" i="12"/>
  <c r="AP12" i="12"/>
  <c r="AB17" i="12"/>
  <c r="CF19" i="12"/>
  <c r="BD21" i="12"/>
  <c r="AJ15" i="12"/>
  <c r="CF20" i="12"/>
  <c r="AP28" i="12"/>
  <c r="X23" i="12"/>
  <c r="CB26" i="12"/>
  <c r="BT29" i="12"/>
  <c r="P19" i="12"/>
  <c r="L28" i="12"/>
  <c r="AJ17" i="12"/>
  <c r="T26" i="12"/>
  <c r="AJ21" i="12"/>
  <c r="CF11" i="12"/>
  <c r="BT25" i="12"/>
  <c r="CB11" i="12"/>
  <c r="P28" i="12"/>
  <c r="L17" i="12"/>
  <c r="AF11" i="12"/>
  <c r="BH15" i="12"/>
  <c r="CB17" i="12"/>
  <c r="BT20" i="12"/>
  <c r="AJ20" i="12"/>
  <c r="AP25" i="12"/>
  <c r="AF28" i="12"/>
  <c r="AP20" i="12"/>
  <c r="H23" i="12"/>
  <c r="CR28" i="12"/>
  <c r="BT23" i="12"/>
  <c r="CJ30" i="12"/>
  <c r="T17" i="12"/>
  <c r="X25" i="12"/>
  <c r="CV20" i="12"/>
  <c r="AT25" i="12"/>
  <c r="CF10" i="12"/>
  <c r="CN20" i="12"/>
  <c r="BL25" i="12"/>
  <c r="BT13" i="12"/>
  <c r="T10" i="12"/>
  <c r="H13" i="12"/>
  <c r="BD17" i="12"/>
  <c r="AF19" i="12"/>
  <c r="AJ13" i="12"/>
  <c r="AF30" i="12"/>
  <c r="BL30" i="12"/>
  <c r="H25" i="12"/>
  <c r="T13" i="12"/>
  <c r="AB19" i="12"/>
  <c r="BH25" i="12"/>
  <c r="L26" i="12"/>
  <c r="T12" i="12"/>
  <c r="CV25" i="12"/>
  <c r="P30" i="12"/>
  <c r="AP15" i="12"/>
  <c r="CN23" i="12"/>
  <c r="CV19" i="12"/>
  <c r="T25" i="12"/>
  <c r="BD10" i="12"/>
  <c r="CR18" i="12"/>
  <c r="T21" i="12"/>
  <c r="BD29" i="12"/>
  <c r="CF21" i="12"/>
  <c r="AJ12" i="12"/>
  <c r="CJ25" i="12"/>
  <c r="H12" i="12"/>
  <c r="BD18" i="12"/>
  <c r="BD12" i="12"/>
  <c r="AJ10" i="12"/>
  <c r="H30" i="12"/>
  <c r="H28" i="12"/>
  <c r="BL19" i="12"/>
  <c r="BL18" i="12"/>
  <c r="CJ18" i="12"/>
  <c r="CB24" i="12"/>
  <c r="BD25" i="12"/>
  <c r="CB10" i="12"/>
  <c r="H20" i="12"/>
  <c r="BT10" i="12"/>
  <c r="AF26" i="12"/>
  <c r="AT30" i="12"/>
  <c r="CJ14" i="12"/>
  <c r="CV10" i="12"/>
  <c r="AB18" i="12"/>
  <c r="BH16" i="12"/>
  <c r="BP30" i="12"/>
  <c r="AX21" i="12"/>
  <c r="BT17" i="12"/>
  <c r="AT28" i="12"/>
  <c r="CV28" i="12"/>
  <c r="CN12" i="12"/>
  <c r="CB19" i="12"/>
  <c r="BP10" i="12"/>
  <c r="BP28" i="12"/>
  <c r="AX11" i="12"/>
  <c r="CR29" i="12"/>
  <c r="AF29" i="12"/>
  <c r="BL26" i="12"/>
  <c r="T11" i="12"/>
  <c r="P25" i="12"/>
  <c r="AX19" i="12"/>
  <c r="AX10" i="12"/>
  <c r="AJ26" i="12"/>
  <c r="X15" i="12"/>
  <c r="H15" i="12"/>
  <c r="CR30" i="12"/>
  <c r="T18" i="12"/>
  <c r="BT18" i="12"/>
  <c r="CJ21" i="12"/>
  <c r="BH12" i="12"/>
  <c r="CV11" i="12"/>
  <c r="BP19" i="12"/>
  <c r="BD20" i="12"/>
  <c r="BD30" i="12"/>
  <c r="BX15" i="12"/>
  <c r="CJ17" i="12"/>
  <c r="X20" i="12"/>
  <c r="P11" i="12"/>
  <c r="CJ10" i="12"/>
  <c r="T30" i="12"/>
  <c r="CJ20" i="12"/>
  <c r="BT21" i="12"/>
  <c r="T19" i="12"/>
  <c r="AF10" i="12"/>
  <c r="CR10" i="12"/>
  <c r="AJ30" i="12"/>
  <c r="T29" i="12"/>
  <c r="BH20" i="12"/>
  <c r="P20" i="12"/>
  <c r="BP11" i="12"/>
  <c r="CN15" i="12"/>
  <c r="X24" i="12"/>
  <c r="AT21" i="12"/>
  <c r="AP22" i="12"/>
  <c r="CJ22" i="12"/>
  <c r="AB21" i="12"/>
  <c r="BT24" i="12"/>
  <c r="BH30" i="12"/>
  <c r="CB13" i="12"/>
  <c r="BX19" i="12"/>
  <c r="CJ28" i="12"/>
  <c r="AB13" i="12"/>
  <c r="CV14" i="12"/>
  <c r="CN27" i="12"/>
  <c r="T14" i="12"/>
  <c r="CN19" i="12"/>
  <c r="CN30" i="12"/>
  <c r="BH14" i="12"/>
  <c r="BL20" i="12"/>
  <c r="H22" i="12"/>
  <c r="AT16" i="12"/>
  <c r="AJ11" i="12"/>
  <c r="AB24" i="12"/>
  <c r="H19" i="12"/>
  <c r="CR57" i="12"/>
  <c r="AB23" i="12"/>
  <c r="BX22" i="12"/>
  <c r="AJ23" i="12"/>
  <c r="AT13" i="12"/>
  <c r="L16" i="12"/>
  <c r="CJ11" i="12"/>
  <c r="CV27" i="12"/>
  <c r="BL13" i="12"/>
  <c r="AJ28" i="12"/>
  <c r="CR14" i="12"/>
  <c r="AP19" i="12"/>
  <c r="AX22" i="12"/>
  <c r="CF16" i="12"/>
  <c r="L23" i="12"/>
  <c r="BX11" i="12"/>
  <c r="T23" i="12"/>
  <c r="L22" i="12"/>
  <c r="P24" i="12"/>
  <c r="X30" i="12"/>
  <c r="H11" i="12"/>
  <c r="H14" i="12"/>
  <c r="AP24" i="12"/>
  <c r="CF23" i="12"/>
  <c r="AX16" i="12"/>
  <c r="L27" i="12"/>
  <c r="X11" i="12"/>
  <c r="T27" i="12"/>
  <c r="BP16" i="12"/>
  <c r="BT14" i="12"/>
  <c r="L13" i="12"/>
  <c r="BD22" i="12"/>
  <c r="AT20" i="12"/>
  <c r="CV23" i="12"/>
  <c r="H41" i="12"/>
  <c r="P23" i="12"/>
  <c r="AX14" i="12"/>
  <c r="CR22" i="12"/>
  <c r="AB14" i="12"/>
  <c r="L24" i="12"/>
  <c r="BH27" i="12"/>
  <c r="AF16" i="12"/>
  <c r="AT14" i="12"/>
  <c r="AX24" i="12"/>
  <c r="CJ16" i="12"/>
  <c r="BD28" i="12"/>
  <c r="BT11" i="12"/>
  <c r="AP27" i="12"/>
  <c r="CJ19" i="12"/>
  <c r="BL21" i="12"/>
  <c r="AP16" i="12"/>
  <c r="P15" i="12"/>
  <c r="AJ48" i="12"/>
  <c r="P47" i="12"/>
  <c r="AT41" i="12"/>
  <c r="P14" i="12"/>
  <c r="CV24" i="12"/>
  <c r="CB16" i="12"/>
  <c r="BD19" i="12"/>
  <c r="AT15" i="12"/>
  <c r="AJ22" i="12"/>
  <c r="AX23" i="12"/>
  <c r="P16" i="12"/>
  <c r="X13" i="12"/>
  <c r="CN22" i="12"/>
  <c r="AJ14" i="12"/>
  <c r="BX23" i="12"/>
  <c r="T16" i="12"/>
  <c r="P27" i="12"/>
  <c r="CF15" i="12"/>
  <c r="AF27" i="12"/>
  <c r="BD16" i="12"/>
  <c r="BP14" i="12"/>
  <c r="BP23" i="12"/>
  <c r="BT16" i="12"/>
  <c r="CF14" i="12"/>
  <c r="CR15" i="12"/>
  <c r="P22" i="12"/>
  <c r="BL24" i="12"/>
  <c r="L15" i="12"/>
  <c r="BH53" i="12"/>
  <c r="CV46" i="12"/>
  <c r="BD11" i="12"/>
  <c r="X19" i="12"/>
  <c r="H51" i="12"/>
  <c r="BL16" i="12"/>
  <c r="BD47" i="12"/>
  <c r="BX50" i="12"/>
  <c r="BD14" i="12"/>
  <c r="AT22" i="12"/>
  <c r="AB15" i="12"/>
  <c r="BD27" i="12"/>
  <c r="AP26" i="12"/>
  <c r="BT27" i="12"/>
  <c r="BL15" i="12"/>
  <c r="AX27" i="12"/>
  <c r="CB15" i="12"/>
  <c r="BP27" i="12"/>
  <c r="CB20" i="12"/>
  <c r="CB22" i="12"/>
  <c r="BH24" i="12"/>
  <c r="AF22" i="12"/>
  <c r="T24" i="12"/>
  <c r="AT23" i="12"/>
  <c r="AX15" i="12"/>
  <c r="CB21" i="12"/>
  <c r="AB59" i="12"/>
  <c r="BH23" i="12"/>
  <c r="CN11" i="12"/>
  <c r="CR51" i="12"/>
  <c r="CV16" i="12"/>
  <c r="BT28" i="12"/>
  <c r="BL22" i="12"/>
  <c r="X22" i="12"/>
  <c r="AJ27" i="12"/>
  <c r="BP15" i="12"/>
  <c r="AT27" i="12"/>
  <c r="CJ23" i="12"/>
  <c r="X18" i="12"/>
  <c r="BX27" i="12"/>
  <c r="CV15" i="12"/>
  <c r="CJ27" i="12"/>
  <c r="CR20" i="12"/>
  <c r="BL27" i="12"/>
  <c r="CR21" i="12"/>
  <c r="BT22" i="12"/>
  <c r="X14" i="12"/>
  <c r="T22" i="12"/>
  <c r="AP14" i="12"/>
  <c r="CF24" i="12"/>
  <c r="BD23" i="12"/>
  <c r="X26" i="12"/>
  <c r="AP45" i="12"/>
  <c r="CB45" i="12"/>
  <c r="AJ41" i="12"/>
  <c r="CJ41" i="12"/>
  <c r="BP44" i="12"/>
  <c r="AP49" i="12"/>
  <c r="X45" i="12"/>
  <c r="X49" i="12"/>
  <c r="CN49" i="12"/>
  <c r="BH42" i="12"/>
  <c r="AX44" i="12"/>
  <c r="BX44" i="12"/>
  <c r="AX45" i="12"/>
  <c r="CV45" i="12"/>
  <c r="CB48" i="12"/>
  <c r="CV50" i="12"/>
  <c r="BD51" i="12"/>
  <c r="CV51" i="12"/>
  <c r="CF52" i="12"/>
  <c r="H49" i="12"/>
  <c r="BX49" i="12"/>
  <c r="BT43" i="12"/>
  <c r="CF51" i="12"/>
  <c r="AX52" i="12"/>
  <c r="BL45" i="12"/>
  <c r="AB44" i="12"/>
  <c r="CN48" i="12"/>
  <c r="CB49" i="12"/>
  <c r="CF50" i="12"/>
  <c r="CJ51" i="12"/>
  <c r="BD52" i="12"/>
  <c r="CJ52" i="12"/>
  <c r="BH54" i="12"/>
  <c r="L56" i="12"/>
  <c r="BT41" i="12"/>
  <c r="AP48" i="12"/>
  <c r="BX54" i="12"/>
  <c r="AP46" i="12"/>
  <c r="H48" i="12"/>
  <c r="P41" i="12"/>
  <c r="BX42" i="12"/>
  <c r="CJ53" i="12"/>
  <c r="BH49" i="12"/>
  <c r="AB50" i="12"/>
  <c r="AX53" i="12"/>
  <c r="AB56" i="12"/>
  <c r="CR56" i="12"/>
  <c r="BH60" i="12"/>
  <c r="CB42" i="12"/>
  <c r="L45" i="12"/>
  <c r="AF52" i="12"/>
  <c r="CF57" i="12"/>
  <c r="CN54" i="12"/>
  <c r="AF57" i="12"/>
  <c r="AF44" i="12"/>
  <c r="BL48" i="12"/>
  <c r="AF50" i="12"/>
  <c r="CF45" i="12"/>
  <c r="H54" i="12"/>
  <c r="H60" i="12"/>
  <c r="T59" i="12"/>
  <c r="CF60" i="12"/>
  <c r="AF61" i="12"/>
  <c r="H52" i="12"/>
  <c r="AP54" i="12"/>
  <c r="BD61" i="12"/>
  <c r="BT53" i="12"/>
  <c r="BP57" i="12"/>
  <c r="AP60" i="12"/>
  <c r="BX60" i="12"/>
  <c r="BX56" i="12"/>
  <c r="H59" i="12"/>
  <c r="H57" i="12"/>
  <c r="CN60" i="12"/>
  <c r="X42" i="12"/>
  <c r="BL58" i="12"/>
  <c r="CV56" i="12"/>
  <c r="AJ52" i="12"/>
  <c r="CR43" i="12"/>
  <c r="BX52" i="12"/>
  <c r="BX59" i="12"/>
  <c r="AB60" i="12"/>
  <c r="CR48" i="12"/>
  <c r="BD46" i="12"/>
  <c r="CR50" i="12"/>
  <c r="BT57" i="12"/>
  <c r="CF53" i="12"/>
  <c r="X53" i="12"/>
  <c r="H45" i="12"/>
  <c r="AJ57" i="12"/>
  <c r="L50" i="12"/>
  <c r="H56" i="12"/>
  <c r="CV61" i="12"/>
  <c r="AJ58" i="12"/>
  <c r="P57" i="12"/>
  <c r="L61" i="12"/>
  <c r="AF58" i="12"/>
  <c r="BL55" i="12"/>
  <c r="AX57" i="12"/>
  <c r="CJ60" i="12"/>
  <c r="L49" i="12"/>
  <c r="H47" i="12"/>
  <c r="AF48" i="12"/>
  <c r="BD58" i="12"/>
  <c r="BX46" i="12"/>
  <c r="AF60" i="12"/>
  <c r="AT45" i="12"/>
  <c r="AX51" i="12"/>
  <c r="AX54" i="12"/>
  <c r="AP56" i="12"/>
  <c r="BH48" i="12"/>
  <c r="P53" i="12"/>
  <c r="AJ42" i="12"/>
  <c r="AT56" i="12"/>
  <c r="AJ51" i="12"/>
  <c r="P43" i="12"/>
  <c r="AB55" i="12"/>
  <c r="AF53" i="12"/>
  <c r="CV49" i="12"/>
  <c r="CJ57" i="12"/>
  <c r="BL56" i="12"/>
  <c r="X58" i="12"/>
  <c r="CN56" i="12"/>
  <c r="BP52" i="12"/>
  <c r="BD50" i="12"/>
  <c r="BP45" i="12"/>
  <c r="AJ56" i="12"/>
  <c r="AF45" i="12"/>
  <c r="AF56" i="12"/>
  <c r="H50" i="12"/>
  <c r="AP43" i="12"/>
  <c r="BP50" i="12"/>
  <c r="BD49" i="12"/>
  <c r="CB44" i="12"/>
  <c r="BT45" i="12"/>
  <c r="AX41" i="12"/>
  <c r="CN51" i="12"/>
  <c r="CN45" i="12"/>
  <c r="BT51" i="12"/>
  <c r="L60" i="12"/>
  <c r="BH58" i="12"/>
  <c r="AB48" i="12"/>
  <c r="BL54" i="12"/>
  <c r="BP54" i="12"/>
  <c r="BH56" i="12"/>
  <c r="L48" i="12"/>
  <c r="CF49" i="12"/>
  <c r="CJ54" i="12"/>
  <c r="CN43" i="12"/>
  <c r="CF54" i="12"/>
  <c r="BP41" i="12"/>
  <c r="CB54" i="12"/>
  <c r="AT49" i="12"/>
  <c r="CR42" i="12"/>
  <c r="BD57" i="12"/>
  <c r="CR49" i="12"/>
  <c r="CF48" i="12"/>
  <c r="H43" i="12"/>
  <c r="BX51" i="12"/>
  <c r="AF43" i="12"/>
  <c r="BP49" i="12"/>
  <c r="AJ50" i="12"/>
  <c r="CR44" i="12"/>
  <c r="AJ59" i="12"/>
  <c r="AB58" i="12"/>
  <c r="CB47" i="12"/>
  <c r="BL49" i="12"/>
  <c r="L47" i="12"/>
  <c r="BT60" i="12"/>
  <c r="P44" i="12"/>
  <c r="AF54" i="12"/>
  <c r="BD43" i="12"/>
  <c r="AB54" i="12"/>
  <c r="BD54" i="12"/>
  <c r="AT48" i="12"/>
  <c r="AB42" i="12"/>
  <c r="BD56" i="12"/>
  <c r="AJ49" i="12"/>
  <c r="BX45" i="12"/>
  <c r="BT50" i="12"/>
  <c r="CV48" i="12"/>
  <c r="CJ49" i="12"/>
  <c r="CB43" i="12"/>
  <c r="BD45" i="12"/>
  <c r="CV57" i="12"/>
  <c r="BT56" i="12"/>
  <c r="T46" i="12"/>
  <c r="AF49" i="12"/>
  <c r="BT52" i="12"/>
  <c r="BX43" i="12"/>
  <c r="CV58" i="12"/>
  <c r="CF56" i="12"/>
  <c r="X52" i="12"/>
  <c r="BD42" i="12"/>
  <c r="T52" i="12"/>
  <c r="CN53" i="12"/>
  <c r="AT47" i="12"/>
  <c r="CV54" i="12"/>
  <c r="BX48" i="12"/>
  <c r="BL53" i="12"/>
  <c r="X44" i="12"/>
  <c r="BT49" i="12"/>
  <c r="CR45" i="12"/>
  <c r="T49" i="12"/>
  <c r="AX43" i="12"/>
  <c r="CV43" i="12"/>
  <c r="BP60" i="12"/>
  <c r="CV60" i="12"/>
  <c r="T60" i="12"/>
  <c r="CN52" i="12"/>
  <c r="CR54" i="12"/>
  <c r="AB61" i="12"/>
  <c r="P45" i="12"/>
  <c r="X48" i="12"/>
  <c r="AB49" i="12"/>
  <c r="AX56" i="12"/>
  <c r="P54" i="12"/>
  <c r="T51" i="12"/>
  <c r="AT50" i="12"/>
  <c r="BD53" i="12"/>
  <c r="X46" i="12"/>
  <c r="AT54" i="12"/>
  <c r="BT46" i="12"/>
  <c r="T50" i="12"/>
  <c r="BL43" i="12"/>
  <c r="AX48" i="12"/>
  <c r="CV44" i="12"/>
  <c r="P48" i="12"/>
  <c r="P56" i="12"/>
  <c r="AF51" i="12"/>
  <c r="BH59" i="12"/>
  <c r="BD59" i="12"/>
  <c r="BP51" i="12"/>
  <c r="BT54" i="12"/>
  <c r="BP56" i="12"/>
  <c r="H46" i="12"/>
  <c r="BD60" i="12"/>
  <c r="BH46" i="12"/>
  <c r="X56" i="12"/>
  <c r="CR58" i="12"/>
  <c r="CJ50" i="12"/>
  <c r="AX50" i="12"/>
  <c r="P49" i="12"/>
  <c r="L53" i="12"/>
  <c r="CJ45" i="12"/>
  <c r="T54" i="12"/>
  <c r="L44" i="12"/>
  <c r="AX49" i="12"/>
  <c r="H42" i="12"/>
  <c r="AP44" i="12"/>
  <c r="AB53" i="12"/>
  <c r="H44" i="12"/>
  <c r="CN58" i="12"/>
  <c r="BT58" i="12"/>
  <c r="BL50" i="12"/>
  <c r="BP48" i="12"/>
  <c r="AJ54" i="12"/>
  <c r="AJ43" i="12"/>
  <c r="T57" i="12"/>
  <c r="CV52" i="12"/>
  <c r="CB56" i="12"/>
  <c r="BH44" i="12"/>
  <c r="P50" i="12"/>
  <c r="CJ46" i="12"/>
  <c r="P52" i="12"/>
  <c r="AB45" i="12"/>
  <c r="AJ53" i="12"/>
  <c r="T41" i="12"/>
  <c r="BH51" i="12"/>
  <c r="T48" i="12"/>
  <c r="X43" i="12"/>
  <c r="CB50" i="12"/>
  <c r="CJ59" i="12"/>
  <c r="BL44" i="12"/>
  <c r="X54" i="12"/>
  <c r="CB61" i="12"/>
  <c r="AX60" i="12"/>
  <c r="T43" i="12"/>
  <c r="BH43" i="12"/>
  <c r="P58" i="12"/>
  <c r="CN44" i="12"/>
  <c r="BH52" i="12"/>
  <c r="CN46" i="12"/>
  <c r="AJ45" i="12"/>
  <c r="L54" i="12"/>
  <c r="P51" i="12"/>
  <c r="AJ60" i="12"/>
  <c r="CR61" i="12"/>
  <c r="CJ56" i="12"/>
  <c r="T56" i="12"/>
  <c r="AJ46" i="12"/>
  <c r="AP52" i="12"/>
  <c r="BH45" i="12"/>
  <c r="T45" i="12"/>
  <c r="BT19" i="12"/>
  <c r="AJ24" i="12"/>
  <c r="AB20" i="12"/>
  <c r="AJ55" i="12"/>
  <c r="CN42" i="12"/>
  <c r="AF15" i="12"/>
  <c r="CN47" i="12"/>
  <c r="AP13" i="12"/>
  <c r="D43" i="6"/>
  <c r="D39" i="6"/>
  <c r="D76" i="6"/>
  <c r="C74" i="6"/>
  <c r="D42" i="6"/>
  <c r="H42" i="6" s="1"/>
  <c r="D41" i="6"/>
  <c r="E72" i="6"/>
  <c r="C72" i="6"/>
  <c r="C43" i="6"/>
  <c r="G231" i="6"/>
  <c r="G229" i="6"/>
  <c r="G227" i="6"/>
  <c r="G225" i="6"/>
  <c r="G223" i="6"/>
  <c r="G221" i="6"/>
  <c r="G217" i="6"/>
  <c r="G215" i="6"/>
  <c r="G213" i="6"/>
  <c r="G211" i="6"/>
  <c r="G71" i="6"/>
  <c r="C41" i="6"/>
  <c r="E39" i="6"/>
  <c r="E41" i="6"/>
  <c r="E213" i="6"/>
  <c r="E211" i="6"/>
  <c r="D40" i="6" s="1"/>
  <c r="C44" i="6"/>
  <c r="E42" i="6"/>
  <c r="G76" i="6"/>
  <c r="C39" i="6"/>
  <c r="G228" i="6"/>
  <c r="G224" i="6"/>
  <c r="G218" i="6"/>
  <c r="G212" i="6"/>
  <c r="G208" i="6"/>
  <c r="E76" i="6"/>
  <c r="E43" i="6"/>
  <c r="G230" i="6"/>
  <c r="G226" i="6"/>
  <c r="G222" i="6"/>
  <c r="G220" i="6"/>
  <c r="G216" i="6"/>
  <c r="G214" i="6"/>
  <c r="G210" i="6"/>
  <c r="G206" i="6"/>
  <c r="D78" i="5"/>
  <c r="D77" i="5"/>
  <c r="D82" i="5"/>
  <c r="D74" i="5"/>
  <c r="D105" i="5"/>
  <c r="D73" i="5"/>
  <c r="E44" i="5"/>
  <c r="C76" i="5"/>
  <c r="H44" i="5"/>
  <c r="D108" i="5" s="1"/>
  <c r="E81" i="5"/>
  <c r="E51" i="5"/>
  <c r="C83" i="5"/>
  <c r="D79" i="5"/>
  <c r="E43" i="5"/>
  <c r="C75" i="5"/>
  <c r="H43" i="5"/>
  <c r="C107" i="5"/>
  <c r="D71" i="5"/>
  <c r="D37" i="5"/>
  <c r="G105" i="5"/>
  <c r="D81" i="5"/>
  <c r="E73" i="5"/>
  <c r="E105" i="5"/>
  <c r="E38" i="5"/>
  <c r="H38" i="5" s="1"/>
  <c r="C70" i="5"/>
  <c r="D70" i="5"/>
  <c r="C81" i="5"/>
  <c r="C77" i="5"/>
  <c r="C73" i="5"/>
  <c r="C69" i="5"/>
  <c r="C47" i="5"/>
  <c r="E45" i="5"/>
  <c r="C39" i="5"/>
  <c r="E37" i="5"/>
  <c r="C105" i="5"/>
  <c r="H136" i="5" s="1"/>
  <c r="C50" i="5"/>
  <c r="C42" i="5"/>
  <c r="C48" i="5"/>
  <c r="C40" i="5"/>
  <c r="H49" i="5"/>
  <c r="G113" i="5" s="1"/>
  <c r="H41" i="5"/>
  <c r="D80" i="5"/>
  <c r="D72" i="5"/>
  <c r="C46" i="5"/>
  <c r="D75" i="4"/>
  <c r="D70" i="4"/>
  <c r="D80" i="4"/>
  <c r="D112" i="4"/>
  <c r="D104" i="4"/>
  <c r="D72" i="4"/>
  <c r="C69" i="4"/>
  <c r="E37" i="4"/>
  <c r="H37" i="4"/>
  <c r="C101" i="4" s="1"/>
  <c r="H38" i="4"/>
  <c r="D102" i="4" s="1"/>
  <c r="C70" i="4"/>
  <c r="C102" i="4"/>
  <c r="E38" i="4"/>
  <c r="C74" i="4"/>
  <c r="E42" i="4"/>
  <c r="H42" i="4"/>
  <c r="C106" i="4" s="1"/>
  <c r="H137" i="4" s="1"/>
  <c r="D69" i="4"/>
  <c r="D101" i="4"/>
  <c r="D68" i="4"/>
  <c r="D82" i="4"/>
  <c r="D39" i="4"/>
  <c r="G106" i="4"/>
  <c r="D78" i="4"/>
  <c r="C77" i="4"/>
  <c r="E45" i="4"/>
  <c r="C82" i="4"/>
  <c r="E50" i="4"/>
  <c r="H50" i="4"/>
  <c r="G114" i="4" s="1"/>
  <c r="C79" i="4"/>
  <c r="E47" i="4"/>
  <c r="C71" i="4"/>
  <c r="E39" i="4"/>
  <c r="D74" i="4"/>
  <c r="E44" i="4"/>
  <c r="H44" i="4" s="1"/>
  <c r="C76" i="4"/>
  <c r="C100" i="4"/>
  <c r="E36" i="4"/>
  <c r="H36" i="4"/>
  <c r="C68" i="4"/>
  <c r="C78" i="4"/>
  <c r="E46" i="4"/>
  <c r="E72" i="4"/>
  <c r="H49" i="4"/>
  <c r="C113" i="4" s="1"/>
  <c r="C81" i="4"/>
  <c r="E49" i="4"/>
  <c r="D76" i="4"/>
  <c r="H41" i="4"/>
  <c r="G105" i="4" s="1"/>
  <c r="C73" i="4"/>
  <c r="E41" i="4"/>
  <c r="E80" i="4"/>
  <c r="G82" i="4"/>
  <c r="C80" i="4"/>
  <c r="G74" i="4"/>
  <c r="C72" i="4"/>
  <c r="C43" i="4"/>
  <c r="D49" i="4"/>
  <c r="D41" i="4"/>
  <c r="C104" i="4"/>
  <c r="G230" i="4"/>
  <c r="G228" i="4"/>
  <c r="G226" i="4"/>
  <c r="G224" i="4"/>
  <c r="G222" i="4"/>
  <c r="G220" i="4"/>
  <c r="G218" i="4"/>
  <c r="G216" i="4"/>
  <c r="G214" i="4"/>
  <c r="G212" i="4"/>
  <c r="G210" i="4"/>
  <c r="G208" i="4"/>
  <c r="H48" i="4"/>
  <c r="E112" i="4" s="1"/>
  <c r="H40" i="4"/>
  <c r="C112" i="4"/>
  <c r="E218" i="4"/>
  <c r="D47" i="4" s="1"/>
  <c r="E216" i="4"/>
  <c r="D45" i="4" s="1"/>
  <c r="E210" i="4"/>
  <c r="D72" i="6" l="1"/>
  <c r="D104" i="6"/>
  <c r="H40" i="6"/>
  <c r="H74" i="6"/>
  <c r="F106" i="6"/>
  <c r="G106" i="6"/>
  <c r="C106" i="6"/>
  <c r="H137" i="6" s="1"/>
  <c r="E71" i="6"/>
  <c r="C105" i="6"/>
  <c r="H41" i="6"/>
  <c r="E105" i="6" s="1"/>
  <c r="C73" i="6"/>
  <c r="E75" i="6"/>
  <c r="E107" i="6"/>
  <c r="H39" i="6"/>
  <c r="C71" i="6"/>
  <c r="E106" i="6"/>
  <c r="E74" i="6"/>
  <c r="H44" i="6"/>
  <c r="C76" i="6"/>
  <c r="C108" i="6"/>
  <c r="D74" i="6"/>
  <c r="D106" i="6"/>
  <c r="C107" i="6"/>
  <c r="C75" i="6"/>
  <c r="H43" i="6"/>
  <c r="E73" i="6"/>
  <c r="D105" i="6"/>
  <c r="D73" i="6"/>
  <c r="D71" i="6"/>
  <c r="D75" i="6"/>
  <c r="D107" i="6"/>
  <c r="F102" i="5"/>
  <c r="H70" i="5"/>
  <c r="G102" i="5"/>
  <c r="D102" i="5"/>
  <c r="C102" i="5"/>
  <c r="H133" i="5" s="1"/>
  <c r="E139" i="5"/>
  <c r="E77" i="5"/>
  <c r="E109" i="5"/>
  <c r="C82" i="5"/>
  <c r="E50" i="5"/>
  <c r="H138" i="5"/>
  <c r="H47" i="5"/>
  <c r="C79" i="5"/>
  <c r="E47" i="5"/>
  <c r="F107" i="5"/>
  <c r="G107" i="5"/>
  <c r="H75" i="5"/>
  <c r="E115" i="5"/>
  <c r="E83" i="5"/>
  <c r="E113" i="5"/>
  <c r="H73" i="5"/>
  <c r="F105" i="5"/>
  <c r="E136" i="5" s="1"/>
  <c r="L136" i="5" s="1"/>
  <c r="D107" i="5"/>
  <c r="E107" i="5"/>
  <c r="E75" i="5"/>
  <c r="H45" i="5"/>
  <c r="H81" i="5"/>
  <c r="F113" i="5"/>
  <c r="D113" i="5"/>
  <c r="H76" i="5"/>
  <c r="F108" i="5"/>
  <c r="G108" i="5"/>
  <c r="C72" i="5"/>
  <c r="E40" i="5"/>
  <c r="H40" i="5"/>
  <c r="C104" i="5"/>
  <c r="C113" i="5"/>
  <c r="H144" i="5" s="1"/>
  <c r="E70" i="5"/>
  <c r="E102" i="5"/>
  <c r="H37" i="5"/>
  <c r="D69" i="5"/>
  <c r="C108" i="5"/>
  <c r="H139" i="5" s="1"/>
  <c r="E46" i="5"/>
  <c r="C78" i="5"/>
  <c r="C80" i="5"/>
  <c r="E48" i="5"/>
  <c r="H48" i="5"/>
  <c r="C112" i="5"/>
  <c r="E69" i="5"/>
  <c r="C74" i="5"/>
  <c r="E42" i="5"/>
  <c r="H39" i="5"/>
  <c r="C71" i="5"/>
  <c r="C103" i="5"/>
  <c r="E39" i="5"/>
  <c r="H51" i="5"/>
  <c r="E76" i="5"/>
  <c r="E108" i="5"/>
  <c r="D77" i="4"/>
  <c r="H45" i="4"/>
  <c r="D79" i="4"/>
  <c r="H47" i="4"/>
  <c r="G108" i="4"/>
  <c r="H76" i="4"/>
  <c r="F108" i="4"/>
  <c r="D108" i="4"/>
  <c r="C108" i="4"/>
  <c r="E103" i="4"/>
  <c r="E71" i="4"/>
  <c r="E114" i="4"/>
  <c r="E82" i="4"/>
  <c r="H143" i="4"/>
  <c r="G104" i="4"/>
  <c r="H135" i="4" s="1"/>
  <c r="H72" i="4"/>
  <c r="F104" i="4"/>
  <c r="D113" i="4"/>
  <c r="D81" i="4"/>
  <c r="E113" i="4"/>
  <c r="E81" i="4"/>
  <c r="F114" i="4"/>
  <c r="H82" i="4"/>
  <c r="E78" i="4"/>
  <c r="E110" i="4"/>
  <c r="D103" i="4"/>
  <c r="D71" i="4"/>
  <c r="H46" i="4"/>
  <c r="F106" i="4"/>
  <c r="H74" i="4"/>
  <c r="F101" i="4"/>
  <c r="H69" i="4"/>
  <c r="G101" i="4"/>
  <c r="H132" i="4" s="1"/>
  <c r="D105" i="4"/>
  <c r="D73" i="4"/>
  <c r="E76" i="4"/>
  <c r="E108" i="4"/>
  <c r="H70" i="4"/>
  <c r="F102" i="4"/>
  <c r="G102" i="4"/>
  <c r="H133" i="4" s="1"/>
  <c r="G112" i="4"/>
  <c r="E143" i="4" s="1"/>
  <c r="L143" i="4" s="1"/>
  <c r="H80" i="4"/>
  <c r="F112" i="4"/>
  <c r="G113" i="4"/>
  <c r="H144" i="4" s="1"/>
  <c r="E105" i="4"/>
  <c r="E73" i="4"/>
  <c r="D106" i="4"/>
  <c r="E79" i="4"/>
  <c r="E109" i="4"/>
  <c r="E77" i="4"/>
  <c r="D114" i="4"/>
  <c r="E145" i="4" s="1"/>
  <c r="E106" i="4"/>
  <c r="E74" i="4"/>
  <c r="E101" i="4"/>
  <c r="E132" i="4" s="1"/>
  <c r="L132" i="4" s="1"/>
  <c r="E69" i="4"/>
  <c r="H81" i="4"/>
  <c r="F113" i="4"/>
  <c r="H73" i="4"/>
  <c r="F105" i="4"/>
  <c r="E43" i="4"/>
  <c r="C75" i="4"/>
  <c r="G100" i="4"/>
  <c r="H131" i="4" s="1"/>
  <c r="H68" i="4"/>
  <c r="F100" i="4"/>
  <c r="C105" i="4"/>
  <c r="H136" i="4" s="1"/>
  <c r="E104" i="4"/>
  <c r="E135" i="4" s="1"/>
  <c r="E68" i="4"/>
  <c r="E100" i="4"/>
  <c r="H39" i="4"/>
  <c r="C114" i="4"/>
  <c r="H145" i="4" s="1"/>
  <c r="D100" i="4"/>
  <c r="E102" i="4"/>
  <c r="E133" i="4" s="1"/>
  <c r="L133" i="4" s="1"/>
  <c r="E70" i="4"/>
  <c r="E137" i="6" l="1"/>
  <c r="L137" i="6" s="1"/>
  <c r="F103" i="6"/>
  <c r="H71" i="6"/>
  <c r="G103" i="6"/>
  <c r="F108" i="6"/>
  <c r="H76" i="6"/>
  <c r="E108" i="6"/>
  <c r="D108" i="6"/>
  <c r="G108" i="6"/>
  <c r="H139" i="6" s="1"/>
  <c r="H75" i="6"/>
  <c r="F107" i="6"/>
  <c r="G107" i="6"/>
  <c r="E138" i="6" s="1"/>
  <c r="L138" i="6" s="1"/>
  <c r="H73" i="6"/>
  <c r="F105" i="6"/>
  <c r="E136" i="6" s="1"/>
  <c r="L136" i="6" s="1"/>
  <c r="G105" i="6"/>
  <c r="G104" i="6"/>
  <c r="H72" i="6"/>
  <c r="F104" i="6"/>
  <c r="C104" i="6"/>
  <c r="H135" i="6" s="1"/>
  <c r="E104" i="6"/>
  <c r="E135" i="6"/>
  <c r="L135" i="6" s="1"/>
  <c r="H136" i="6"/>
  <c r="D103" i="6"/>
  <c r="H138" i="6"/>
  <c r="C103" i="6"/>
  <c r="H134" i="6" s="1"/>
  <c r="E103" i="6"/>
  <c r="G104" i="5"/>
  <c r="F104" i="5"/>
  <c r="H72" i="5"/>
  <c r="D104" i="5"/>
  <c r="E135" i="5" s="1"/>
  <c r="F111" i="5"/>
  <c r="G111" i="5"/>
  <c r="H79" i="5"/>
  <c r="D111" i="5"/>
  <c r="F103" i="5"/>
  <c r="G103" i="5"/>
  <c r="H71" i="5"/>
  <c r="D103" i="5"/>
  <c r="G112" i="5"/>
  <c r="H143" i="5" s="1"/>
  <c r="F112" i="5"/>
  <c r="H80" i="5"/>
  <c r="D112" i="5"/>
  <c r="E104" i="5"/>
  <c r="E72" i="5"/>
  <c r="H77" i="5"/>
  <c r="F109" i="5"/>
  <c r="C109" i="5"/>
  <c r="D109" i="5"/>
  <c r="G109" i="5"/>
  <c r="L139" i="5"/>
  <c r="E78" i="5"/>
  <c r="E106" i="5"/>
  <c r="E74" i="5"/>
  <c r="E112" i="5"/>
  <c r="E80" i="5"/>
  <c r="H69" i="5"/>
  <c r="F101" i="5"/>
  <c r="C101" i="5"/>
  <c r="G101" i="5"/>
  <c r="E114" i="5"/>
  <c r="E82" i="5"/>
  <c r="D101" i="5"/>
  <c r="E133" i="5"/>
  <c r="L133" i="5" s="1"/>
  <c r="H135" i="5"/>
  <c r="E138" i="5"/>
  <c r="L138" i="5" s="1"/>
  <c r="F115" i="5"/>
  <c r="G115" i="5"/>
  <c r="H83" i="5"/>
  <c r="C115" i="5"/>
  <c r="H146" i="5" s="1"/>
  <c r="D115" i="5"/>
  <c r="E146" i="5" s="1"/>
  <c r="L146" i="5" s="1"/>
  <c r="H42" i="5"/>
  <c r="E79" i="5"/>
  <c r="E111" i="5"/>
  <c r="H50" i="5"/>
  <c r="H134" i="5"/>
  <c r="E71" i="5"/>
  <c r="E103" i="5"/>
  <c r="E101" i="5"/>
  <c r="H46" i="5"/>
  <c r="E144" i="5"/>
  <c r="L144" i="5" s="1"/>
  <c r="C111" i="5"/>
  <c r="L135" i="4"/>
  <c r="F111" i="4"/>
  <c r="G111" i="4"/>
  <c r="H79" i="4"/>
  <c r="C111" i="4"/>
  <c r="L145" i="4"/>
  <c r="E131" i="4"/>
  <c r="L131" i="4" s="1"/>
  <c r="D111" i="4"/>
  <c r="E142" i="4" s="1"/>
  <c r="E75" i="4"/>
  <c r="E136" i="4"/>
  <c r="L136" i="4" s="1"/>
  <c r="F103" i="4"/>
  <c r="G103" i="4"/>
  <c r="H71" i="4"/>
  <c r="C103" i="4"/>
  <c r="H134" i="4" s="1"/>
  <c r="F110" i="4"/>
  <c r="H78" i="4"/>
  <c r="G110" i="4"/>
  <c r="D110" i="4"/>
  <c r="C110" i="4"/>
  <c r="H141" i="4" s="1"/>
  <c r="E139" i="4"/>
  <c r="F109" i="4"/>
  <c r="H77" i="4"/>
  <c r="G109" i="4"/>
  <c r="C109" i="4"/>
  <c r="H139" i="4"/>
  <c r="H43" i="4"/>
  <c r="E111" i="4"/>
  <c r="D109" i="4"/>
  <c r="E137" i="4"/>
  <c r="L137" i="4" s="1"/>
  <c r="E134" i="4"/>
  <c r="L134" i="4" s="1"/>
  <c r="E144" i="4"/>
  <c r="L144" i="4" s="1"/>
  <c r="E134" i="6" l="1"/>
  <c r="L134" i="6" s="1"/>
  <c r="E139" i="6"/>
  <c r="L139" i="6" s="1"/>
  <c r="F110" i="5"/>
  <c r="H78" i="5"/>
  <c r="D110" i="5"/>
  <c r="G110" i="5"/>
  <c r="C110" i="5"/>
  <c r="H74" i="5"/>
  <c r="F106" i="5"/>
  <c r="D106" i="5"/>
  <c r="E137" i="5" s="1"/>
  <c r="L137" i="5" s="1"/>
  <c r="G106" i="5"/>
  <c r="C106" i="5"/>
  <c r="H137" i="5" s="1"/>
  <c r="E140" i="5"/>
  <c r="E132" i="5"/>
  <c r="L132" i="5" s="1"/>
  <c r="E134" i="5"/>
  <c r="L134" i="5" s="1"/>
  <c r="L135" i="5"/>
  <c r="E110" i="5"/>
  <c r="H82" i="5"/>
  <c r="F114" i="5"/>
  <c r="G114" i="5"/>
  <c r="D114" i="5"/>
  <c r="E145" i="5" s="1"/>
  <c r="L145" i="5" s="1"/>
  <c r="C114" i="5"/>
  <c r="H145" i="5" s="1"/>
  <c r="H132" i="5"/>
  <c r="H140" i="5"/>
  <c r="H142" i="5"/>
  <c r="E143" i="5"/>
  <c r="L143" i="5" s="1"/>
  <c r="E142" i="5"/>
  <c r="E140" i="4"/>
  <c r="L140" i="4" s="1"/>
  <c r="L139" i="4"/>
  <c r="H142" i="4"/>
  <c r="L142" i="4" s="1"/>
  <c r="G107" i="4"/>
  <c r="H75" i="4"/>
  <c r="F107" i="4"/>
  <c r="D107" i="4"/>
  <c r="C107" i="4"/>
  <c r="E141" i="4"/>
  <c r="L141" i="4" s="1"/>
  <c r="E107" i="4"/>
  <c r="H140" i="4"/>
  <c r="H141" i="5" l="1"/>
  <c r="L140" i="5"/>
  <c r="E141" i="5"/>
  <c r="L141" i="5" s="1"/>
  <c r="L142" i="5"/>
  <c r="E138" i="4"/>
  <c r="H138" i="4"/>
  <c r="L138" i="4" l="1"/>
</calcChain>
</file>

<file path=xl/sharedStrings.xml><?xml version="1.0" encoding="utf-8"?>
<sst xmlns="http://schemas.openxmlformats.org/spreadsheetml/2006/main" count="1902" uniqueCount="553">
  <si>
    <t>2.25700605498212</t>
  </si>
  <si>
    <t>2.13219975061701</t>
  </si>
  <si>
    <t>2.09835494106463</t>
  </si>
  <si>
    <t>2.05381412746296</t>
  </si>
  <si>
    <t>2.04594247060446</t>
  </si>
  <si>
    <t>2.00367589059844</t>
  </si>
  <si>
    <t>1.95160069398368</t>
  </si>
  <si>
    <t>1.92876894713347</t>
  </si>
  <si>
    <t>1.87439614120379</t>
  </si>
  <si>
    <t>1.80437853161492</t>
  </si>
  <si>
    <t>1.77213559020745</t>
  </si>
  <si>
    <t>1.7575409197726</t>
  </si>
  <si>
    <t>1.64432323112501</t>
  </si>
  <si>
    <t>1.59381692157775</t>
  </si>
  <si>
    <t>1.53228474147455</t>
  </si>
  <si>
    <t>x_o2/x_f</t>
  </si>
  <si>
    <t>x_n2</t>
  </si>
  <si>
    <t>x_o2</t>
  </si>
  <si>
    <t>x_fuel</t>
  </si>
  <si>
    <t>richesse</t>
  </si>
  <si>
    <t>temps calcul riche (s)</t>
  </si>
  <si>
    <t>SL (cm/s)</t>
  </si>
  <si>
    <t>φ</t>
  </si>
  <si>
    <t>temps calcul pauvre (s)</t>
  </si>
  <si>
    <t>398 K - 753 mmHg</t>
  </si>
  <si>
    <r>
      <t xml:space="preserve">T chambre </t>
    </r>
    <r>
      <rPr>
        <sz val="11"/>
        <color theme="1"/>
        <rFont val="Calibri"/>
        <family val="2"/>
        <scheme val="minor"/>
      </rPr>
      <t>(th_couple + appréciation)</t>
    </r>
  </si>
  <si>
    <t>Others (distorsions, purity …)</t>
  </si>
  <si>
    <t>thermocouples</t>
  </si>
  <si>
    <t>débitmètres</t>
  </si>
  <si>
    <t>profil plat</t>
  </si>
  <si>
    <t>TOTAL</t>
  </si>
  <si>
    <t>%</t>
  </si>
  <si>
    <t>FC_N2 (0,5%)</t>
  </si>
  <si>
    <t>FC_O2 (0,8%)</t>
  </si>
  <si>
    <t>g/h</t>
  </si>
  <si>
    <t>CORIFLOW (0,2%+0,5g/h)</t>
  </si>
  <si>
    <t>inc (cm3/s)</t>
  </si>
  <si>
    <t>inc (L/min)</t>
  </si>
  <si>
    <t>coeff ox</t>
  </si>
  <si>
    <r>
      <rPr>
        <b/>
        <sz val="10"/>
        <rFont val="Calibri"/>
        <family val="2"/>
      </rPr>
      <t>ρ</t>
    </r>
    <r>
      <rPr>
        <b/>
        <sz val="10"/>
        <rFont val="Arial"/>
        <family val="2"/>
      </rPr>
      <t xml:space="preserve"> liq 25°C(kg/m3)</t>
    </r>
  </si>
  <si>
    <t>O</t>
  </si>
  <si>
    <t>H</t>
  </si>
  <si>
    <t>C</t>
  </si>
  <si>
    <t>Memes valeurs que l'anisole</t>
  </si>
  <si>
    <t>P_atm (mm Hg)</t>
  </si>
  <si>
    <t>ε_398 (ΔTc)</t>
  </si>
  <si>
    <t>T (K)</t>
  </si>
  <si>
    <t>398 K - 743 mmHg</t>
  </si>
  <si>
    <t>1.34493696680106</t>
  </si>
  <si>
    <t>1.51344995090274</t>
  </si>
  <si>
    <t>1.58071897622624</t>
  </si>
  <si>
    <t>1.6378818391439</t>
  </si>
  <si>
    <t>1.74513439552835</t>
  </si>
  <si>
    <t>1.75673330947568</t>
  </si>
  <si>
    <t>1.78843366877588</t>
  </si>
  <si>
    <t>1.85987574755809</t>
  </si>
  <si>
    <t>1.91195776669668</t>
  </si>
  <si>
    <t>1.9334052817231</t>
  </si>
  <si>
    <t>1.9820615174851</t>
  </si>
  <si>
    <t>2.02534552534713</t>
  </si>
  <si>
    <t>2.02224220296802</t>
  </si>
  <si>
    <t>2.0868488286456</t>
  </si>
  <si>
    <t>2.12672481634703</t>
  </si>
  <si>
    <t>1.75862099826258</t>
  </si>
  <si>
    <t>1.98365924949468</t>
  </si>
  <si>
    <t>1.82524398995692</t>
  </si>
  <si>
    <t>1.86947641723765</t>
  </si>
  <si>
    <t>2.11854043329997</t>
  </si>
  <si>
    <t>2.14019569927624</t>
  </si>
  <si>
    <t>Nb incr sur profil plat</t>
  </si>
  <si>
    <t>ABOLUTE UNCERTAINTIES (cm/s)</t>
  </si>
  <si>
    <t>Equivalence ratio</t>
  </si>
  <si>
    <t>Phi=2 (2-butene)</t>
  </si>
  <si>
    <t>Phi=1  (2-butene)</t>
  </si>
  <si>
    <t>Phi=0.5 (2-butene)</t>
  </si>
  <si>
    <t>Phi=2  (Toluene)</t>
  </si>
  <si>
    <t>Phi=1  (Toluene)</t>
  </si>
  <si>
    <t>Phi=0.5  (Toluene)</t>
  </si>
  <si>
    <t>Phi=2 (benzene)</t>
  </si>
  <si>
    <t xml:space="preserve"> Phi=1 (benzene)</t>
  </si>
  <si>
    <t>Phi=0.5 (benzene)</t>
  </si>
  <si>
    <t>Phi=2 methacrolein</t>
  </si>
  <si>
    <t>Phi=1 methacrolein</t>
  </si>
  <si>
    <t>Phi=0.5 methacrolein</t>
  </si>
  <si>
    <t>Phi=2 (13-C5H8)</t>
  </si>
  <si>
    <t>Phi=1  (13-C5H8)</t>
  </si>
  <si>
    <t>Phi=0.5 (13-C5H8)</t>
  </si>
  <si>
    <t>Phi=2 (13-Cyclopentadiene)</t>
  </si>
  <si>
    <t>Phi=1 (13-Cyclopentadiene)</t>
  </si>
  <si>
    <t>Phi=0.5 (13-Cyclopentadiene)</t>
  </si>
  <si>
    <t>Phi=2 Acetone</t>
  </si>
  <si>
    <t>Phi=1 Acetone</t>
  </si>
  <si>
    <t>Phi=0.5 Acetone</t>
  </si>
  <si>
    <t>Phi=2 Acrolein</t>
  </si>
  <si>
    <t>Phi=1 Acrolein</t>
  </si>
  <si>
    <t>Phi=0.5 Acrolein</t>
  </si>
  <si>
    <t>Phi=2 (Furan)</t>
  </si>
  <si>
    <t>Phi=1 (Furan)</t>
  </si>
  <si>
    <t>Phi=0.5 (Furan)</t>
  </si>
  <si>
    <t>Phi=2 (13-butadiene)</t>
  </si>
  <si>
    <t>Phi=1 (13-butadiene)</t>
  </si>
  <si>
    <t>Phi=0.5 (13-butadiene)</t>
  </si>
  <si>
    <t>Ph=2  (1-butene)</t>
  </si>
  <si>
    <t>Phi=1  (1-butene)</t>
  </si>
  <si>
    <t>Phi=0.5  (1-butene)</t>
  </si>
  <si>
    <t>Phi=2  (Acetaldehyde)</t>
  </si>
  <si>
    <t>Phi=1  (Acetaldehyde)</t>
  </si>
  <si>
    <t>Phi=0.5 (Acetaldehyde)</t>
  </si>
  <si>
    <t>Phi=2 (P-C3H4)</t>
  </si>
  <si>
    <t>Phi=1 (P-C3H4)</t>
  </si>
  <si>
    <t>Phi=0.5 (P-C3H4)</t>
  </si>
  <si>
    <t>Phi=2 (A-C3H4)</t>
  </si>
  <si>
    <t>Phi=1 (A-C3H4)</t>
  </si>
  <si>
    <t>Phi=0.5 (A-C3H4)</t>
  </si>
  <si>
    <t>Phi=2 (C3H6)</t>
  </si>
  <si>
    <t>Phi=1 (C3H6)</t>
  </si>
  <si>
    <t>Phi=0.5 (C3H6)</t>
  </si>
  <si>
    <t>Phi=2 (C2H6)</t>
  </si>
  <si>
    <t>Phi=1 (C2H6)</t>
  </si>
  <si>
    <t>Phi=0.5 (C2H6)</t>
  </si>
  <si>
    <t>Phi=2 (C2H2)</t>
  </si>
  <si>
    <t>Phi=1 (C2H2)</t>
  </si>
  <si>
    <t>Phi=0.5 (C2H2)</t>
  </si>
  <si>
    <t>Phi=2 (C2H4)</t>
  </si>
  <si>
    <t>Phi=1 (C2H4)</t>
  </si>
  <si>
    <t>Phi=0.5 (C2H4)</t>
  </si>
  <si>
    <t>phi=2 (CO2)</t>
  </si>
  <si>
    <t>phi=1 (CO2)</t>
  </si>
  <si>
    <t>phi=0.5 (CO2)</t>
  </si>
  <si>
    <t>2 (CO)</t>
  </si>
  <si>
    <t>1 (CO)</t>
  </si>
  <si>
    <t>0.5 (CO)</t>
  </si>
  <si>
    <t>2-butene</t>
  </si>
  <si>
    <t>38.75 (Toluene)</t>
  </si>
  <si>
    <t>38.75 (benzene)</t>
  </si>
  <si>
    <t>34.8 (methacrolein)</t>
  </si>
  <si>
    <t>1,3-C5H8</t>
  </si>
  <si>
    <t>31.8 (1,3-Cyclopentadiene)</t>
  </si>
  <si>
    <t>30.7 (Acetone)</t>
  </si>
  <si>
    <t>29.5 Acrolein</t>
  </si>
  <si>
    <t>29.013 (Furan)</t>
  </si>
  <si>
    <t>25.045 (1,3-butadiene)</t>
  </si>
  <si>
    <t>24.66 (1-butene)</t>
  </si>
  <si>
    <t>22 (Acetaldehyde)</t>
  </si>
  <si>
    <t>17.11 (P-C3H4)</t>
  </si>
  <si>
    <t>16.227 (A-C3H4)</t>
  </si>
  <si>
    <t>14.79 (C3H6)</t>
  </si>
  <si>
    <t>5.5 (C2H6)</t>
  </si>
  <si>
    <t>5 (C2H2)</t>
  </si>
  <si>
    <t>4.7 (C2H4)</t>
  </si>
  <si>
    <t>3.8 (CO2)</t>
  </si>
  <si>
    <t>3.6 (CO)</t>
  </si>
  <si>
    <t>x</t>
  </si>
  <si>
    <t>44.1 (Toluene)</t>
  </si>
  <si>
    <t>38.75 (Benzene)</t>
  </si>
  <si>
    <t>34.8  (methacrolein) C4H6O</t>
  </si>
  <si>
    <t>32.225 (1,3 pentadiene C5H8)</t>
  </si>
  <si>
    <t>31.8 (1,3-cyclopentadiene)</t>
  </si>
  <si>
    <t>30.7 (Acetone) C3H6O</t>
  </si>
  <si>
    <t>29.5 acrolein (C3H4O)</t>
  </si>
  <si>
    <t>29.013 (C4H4O) Furan</t>
  </si>
  <si>
    <t>25.7 (2-C4H8)  2-butene</t>
  </si>
  <si>
    <t>25.045 (1,3butadiene) C4H6</t>
  </si>
  <si>
    <t>24.66   (1-butene) C4H8</t>
  </si>
  <si>
    <t>22.035  (C2H4O) acetaldehyde</t>
  </si>
  <si>
    <t xml:space="preserve">17.11 (P-C3H4) </t>
  </si>
  <si>
    <t>14.795  (C3H6)</t>
  </si>
  <si>
    <t>5.02 (C2H2)</t>
  </si>
  <si>
    <t>4.7  (C2H4)</t>
  </si>
  <si>
    <t>3.1(CO)</t>
  </si>
  <si>
    <t>phi2</t>
  </si>
  <si>
    <t>?</t>
  </si>
  <si>
    <t>coeff</t>
  </si>
  <si>
    <t>38.74  Benzene</t>
  </si>
  <si>
    <t>34.8 (methacrolein) C4H6O</t>
  </si>
  <si>
    <t>31.9 (1,3-cyclopentadiene)</t>
  </si>
  <si>
    <t xml:space="preserve">25.7 (2-C4H8)  2-butene </t>
  </si>
  <si>
    <t>25.06 (1,3butadiene) C4H6</t>
  </si>
  <si>
    <t>22.035 (C2H4O) acetaldehyde</t>
  </si>
  <si>
    <t xml:space="preserve">17.11 ( P-C3H4) </t>
  </si>
  <si>
    <t>3.1 (CO)</t>
  </si>
  <si>
    <t>phi1</t>
  </si>
  <si>
    <t>38.74 (C6H6)</t>
  </si>
  <si>
    <t>25.7 (2-C4H8) 2-butene</t>
  </si>
  <si>
    <t>24.66  (1-butene) C4H8</t>
  </si>
  <si>
    <t xml:space="preserve">16.227  (A-C3H4) </t>
  </si>
  <si>
    <t>14.795 (C3H6)</t>
  </si>
  <si>
    <t>phi0.5</t>
  </si>
  <si>
    <t xml:space="preserve"> </t>
  </si>
  <si>
    <t>2 (C14H10O2)</t>
  </si>
  <si>
    <t>1 (C14H10O2)</t>
  </si>
  <si>
    <t>0.5 (C14H10O2)</t>
  </si>
  <si>
    <t>2 (Xanthone)</t>
  </si>
  <si>
    <t>1 (Xanthone)</t>
  </si>
  <si>
    <t>0.5 (Xanthone)</t>
  </si>
  <si>
    <t>2 (Stilbenol)</t>
  </si>
  <si>
    <t>1 (Stilbenol)</t>
  </si>
  <si>
    <t>0.5 (Stilbenol)</t>
  </si>
  <si>
    <t>2 (9H-Xanthene)</t>
  </si>
  <si>
    <t>1 (9H-Xanthene)</t>
  </si>
  <si>
    <t>0.5 (9H-Xanthene)</t>
  </si>
  <si>
    <t>2 (4-methyldibenzofuran)</t>
  </si>
  <si>
    <t>1 (4-methyldibenzofuran)</t>
  </si>
  <si>
    <t>0.5 (4-methyldibenzofuran)</t>
  </si>
  <si>
    <t>2 (11'biphenyldiol)</t>
  </si>
  <si>
    <t>1 (11'biphenyldiol)</t>
  </si>
  <si>
    <t>0.5 (11'biphenyldiol)</t>
  </si>
  <si>
    <t>2 (Dibenzofuran)</t>
  </si>
  <si>
    <t>1 (Dibenzofuran)</t>
  </si>
  <si>
    <t>0.5 (Dibenzofuran)</t>
  </si>
  <si>
    <t>2 (C10H10O)</t>
  </si>
  <si>
    <t>1 (C10H10O)</t>
  </si>
  <si>
    <t>0.5 (C10H10O)</t>
  </si>
  <si>
    <t>2 (alphacinnamaldehyde)</t>
  </si>
  <si>
    <t>1 (alphacinnamaldehyde)</t>
  </si>
  <si>
    <t>0.5 (alphacinnamaldehyde)</t>
  </si>
  <si>
    <t>2 (cinnamaldehyde)</t>
  </si>
  <si>
    <t>1 (cinnamaldehyde)</t>
  </si>
  <si>
    <t>0.5 (cinnamaldehyde)</t>
  </si>
  <si>
    <t>2 (Naphtalene)</t>
  </si>
  <si>
    <t>1 (Naphtalene)</t>
  </si>
  <si>
    <t>0.5 (Naphtalene)</t>
  </si>
  <si>
    <t>2 (Propylbenzene)</t>
  </si>
  <si>
    <t>1 (Propylbenzene)</t>
  </si>
  <si>
    <t>0.5 (Propylbenzene)</t>
  </si>
  <si>
    <t>2 (13-benzodioxole-2-one)</t>
  </si>
  <si>
    <t>1 (13-benzodioxole-2-one)</t>
  </si>
  <si>
    <t>0.5 (13-benzodioxole-2-one)</t>
  </si>
  <si>
    <t>2 (3-methylbenzofuran)</t>
  </si>
  <si>
    <t>1 (3-methylbenzofuran)</t>
  </si>
  <si>
    <t>0.5 (3-methylbenzofuran)</t>
  </si>
  <si>
    <t>2 (2-ethylphenol)</t>
  </si>
  <si>
    <t>1 (2-ethylphenol)</t>
  </si>
  <si>
    <t>0.5 (2-ethylphenol)</t>
  </si>
  <si>
    <t>2 (Ocresol)</t>
  </si>
  <si>
    <t>1 (Ocresol)</t>
  </si>
  <si>
    <t>0.5 (Ocresol)</t>
  </si>
  <si>
    <t>2 (2-hydroxybenzaldehyde)</t>
  </si>
  <si>
    <t>1 (2-hydroxybenzaldehyde)</t>
  </si>
  <si>
    <t>0.5 (2-hydroxybenzaldehyde)</t>
  </si>
  <si>
    <t>2 (1ethyl-2methylbezene)</t>
  </si>
  <si>
    <t>1 (1ethyl-2methylbezene)</t>
  </si>
  <si>
    <t>0.5 (1ethyl-2methylbezene)</t>
  </si>
  <si>
    <t>2 (2methylpbenzoquinone)</t>
  </si>
  <si>
    <t>1 (2methylpbenzoquinone)</t>
  </si>
  <si>
    <t>0.5 (2methylpbenzoquinone)</t>
  </si>
  <si>
    <t>2 (13-Benzodioxole)</t>
  </si>
  <si>
    <t>1 (13-Benzodioxole)</t>
  </si>
  <si>
    <t>0.5 (13-Benzodioxole)</t>
  </si>
  <si>
    <t>2  (Benzofuran)</t>
  </si>
  <si>
    <t>1  (Benzofuran)</t>
  </si>
  <si>
    <t>0.5 (Benzofuran)</t>
  </si>
  <si>
    <t>2  (phenol)</t>
  </si>
  <si>
    <t>1  (phenol)</t>
  </si>
  <si>
    <t>0.5 (phenol)</t>
  </si>
  <si>
    <t>2 (Benzaldehyde)</t>
  </si>
  <si>
    <t>1 (Benzaldehyde)</t>
  </si>
  <si>
    <t>0.5 (bnezladehyde)</t>
  </si>
  <si>
    <t>C14H10O2</t>
  </si>
  <si>
    <t>Xanthone</t>
  </si>
  <si>
    <t>Stilbenol</t>
  </si>
  <si>
    <t>9H-Xanthene</t>
  </si>
  <si>
    <t>4-methyldibenzofuran</t>
  </si>
  <si>
    <t>11'biphenyldiol</t>
  </si>
  <si>
    <t>Dibenzofuran</t>
  </si>
  <si>
    <t>C10H10O</t>
  </si>
  <si>
    <t>alphacinnamaldehyde</t>
  </si>
  <si>
    <t>cinnamaldehyde</t>
  </si>
  <si>
    <t>Naphtalene</t>
  </si>
  <si>
    <t>Propylbenzene</t>
  </si>
  <si>
    <t>13-benzodioxole-2-one</t>
  </si>
  <si>
    <t>2 ou 3-methylbenzofuran</t>
  </si>
  <si>
    <t>2-ethylphenol</t>
  </si>
  <si>
    <t>Ocresol</t>
  </si>
  <si>
    <t>2-hydroxybenzaldehyde</t>
  </si>
  <si>
    <t>1ethyl-2methylbezene</t>
  </si>
  <si>
    <t>2methylpbenzoquinone</t>
  </si>
  <si>
    <t>1,3-Benzodioxole</t>
  </si>
  <si>
    <t>Benzofuran</t>
  </si>
  <si>
    <t>Phenol</t>
  </si>
  <si>
    <t>Benzaldehyde</t>
  </si>
  <si>
    <t xml:space="preserve">x </t>
  </si>
  <si>
    <t>Ai/Ae*Tcorre</t>
  </si>
  <si>
    <t>4-methyldibenzofurane</t>
  </si>
  <si>
    <t>1-1'biphenyldiol</t>
  </si>
  <si>
    <t>alpha-methylcinnamaldehyde</t>
  </si>
  <si>
    <t>Cinnamaldehyde</t>
  </si>
  <si>
    <t>2-methylphenol</t>
  </si>
  <si>
    <t>1,3-Benzodioxole-2-one</t>
  </si>
  <si>
    <t>2ou 3-methylbenzofuran</t>
  </si>
  <si>
    <t>O-cresol</t>
  </si>
  <si>
    <t>2-Hydroxybenzaldehyde</t>
  </si>
  <si>
    <t>1-ethyl-2-methoxybenzene</t>
  </si>
  <si>
    <t>2-methylpbenzoquinone</t>
  </si>
  <si>
    <t>Octane</t>
  </si>
  <si>
    <t>Tcorre</t>
  </si>
  <si>
    <t>RT</t>
  </si>
  <si>
    <t>875_002</t>
  </si>
  <si>
    <t>675_002</t>
  </si>
  <si>
    <t>625_002</t>
  </si>
  <si>
    <t xml:space="preserve">A revoir </t>
  </si>
  <si>
    <t>C7H6O2</t>
  </si>
  <si>
    <t>C9H12O</t>
  </si>
  <si>
    <t>ECN</t>
  </si>
  <si>
    <t>phi=2</t>
  </si>
  <si>
    <t>phi = 1</t>
  </si>
  <si>
    <t>phi = 0,5</t>
  </si>
  <si>
    <t xml:space="preserve">MOLE FRACTIONS: </t>
  </si>
  <si>
    <t>phi =0.5</t>
  </si>
  <si>
    <t>AREA</t>
  </si>
  <si>
    <t>b</t>
  </si>
  <si>
    <t>Phi=2 (Toluene)</t>
  </si>
  <si>
    <t>Phi=1 (Toluene)</t>
  </si>
  <si>
    <t>Phi=0.5 (Toluene)</t>
  </si>
  <si>
    <t>Phi=2 (Benzene)</t>
  </si>
  <si>
    <t>Phi=1 (Benzene)</t>
  </si>
  <si>
    <t>Phi=0.5 (Benzene)</t>
  </si>
  <si>
    <t>Phi=2 (methacrolein)</t>
  </si>
  <si>
    <t>Phi=1 (methacrolein)</t>
  </si>
  <si>
    <t>Phi=0.5 (methacrolein)</t>
  </si>
  <si>
    <t>Phi=2 (13- C5H8)</t>
  </si>
  <si>
    <t>Phi=1 (13- C5H8)</t>
  </si>
  <si>
    <t>Phi=0.5 (13- C5H8)</t>
  </si>
  <si>
    <t>2 (13-Cyclopentadiene)</t>
  </si>
  <si>
    <t>Phi=2  (2-C4H8)</t>
  </si>
  <si>
    <t>Phi=1  (2-C4H8)</t>
  </si>
  <si>
    <t>Phi=0.5  (2-C4H8)</t>
  </si>
  <si>
    <t>Phi=2  (13-C4H6)</t>
  </si>
  <si>
    <t>Phi=1  (13-C4H6)</t>
  </si>
  <si>
    <t>Phi=0.5  (13-C4H6)</t>
  </si>
  <si>
    <t>Phi=2 (isobutene)</t>
  </si>
  <si>
    <t>Phi=1 (isobutene)</t>
  </si>
  <si>
    <t>Phi=0.5 (isobutene)</t>
  </si>
  <si>
    <t>Phi=2 (CH3CHO)</t>
  </si>
  <si>
    <t>Phi=1 (CH3CHO)</t>
  </si>
  <si>
    <t>Phi=0.5 (CH3CHO)</t>
  </si>
  <si>
    <t>Phi=1  (P-C3H4)</t>
  </si>
  <si>
    <t>Phi=0.5  (P-C3H4)</t>
  </si>
  <si>
    <t>Phi=1  (A-C3H4)</t>
  </si>
  <si>
    <t>Phi=0.5  (A-C3H4)</t>
  </si>
  <si>
    <t>Phi=2 (CO2)</t>
  </si>
  <si>
    <t>Phi=1 (CO2)</t>
  </si>
  <si>
    <t>Phi=0.5 (CO2)</t>
  </si>
  <si>
    <t>Phi=2  (CO)</t>
  </si>
  <si>
    <t>Phi=1  (CO)</t>
  </si>
  <si>
    <t>Phi=0.5  (CO)</t>
  </si>
  <si>
    <t>Toluene</t>
  </si>
  <si>
    <t>Benzene</t>
  </si>
  <si>
    <t>(methacrolein) C4H6O</t>
  </si>
  <si>
    <t>1,3- C5H8</t>
  </si>
  <si>
    <t>1,3-C5H6</t>
  </si>
  <si>
    <t>Acetone (CH3COCH3)</t>
  </si>
  <si>
    <t>Acrolein (C3H4O)</t>
  </si>
  <si>
    <t>Furane (C4H4O)</t>
  </si>
  <si>
    <t>25.7 (2-C4H8)</t>
  </si>
  <si>
    <t>25.07 (1,3-C4H6)</t>
  </si>
  <si>
    <t>24.671 (1-butene,C4H8)</t>
  </si>
  <si>
    <t>22 (CH3CHO)</t>
  </si>
  <si>
    <t>17 (P-C3H4)</t>
  </si>
  <si>
    <t>16 (A-C3H4)</t>
  </si>
  <si>
    <t>14.7 (C3H6)</t>
  </si>
  <si>
    <t>5.0 (C2H6)</t>
  </si>
  <si>
    <t>5.0 (C2H2)</t>
  </si>
  <si>
    <t>38.74 (Benzene)</t>
  </si>
  <si>
    <t>34.778 (methacrolein) C4H6O</t>
  </si>
  <si>
    <t>31.89 (1,3-Cyclopentadiene)</t>
  </si>
  <si>
    <t>30.716 (Acetone) C3H6O</t>
  </si>
  <si>
    <t>29.489 acrolein (C3H4O)</t>
  </si>
  <si>
    <t>29.005 (C4H4O) Furan</t>
  </si>
  <si>
    <t>25.7 (2-butene)</t>
  </si>
  <si>
    <t>25.07  (1,3butadiene) C4H6</t>
  </si>
  <si>
    <t>24.671 (1-butene) C4H8</t>
  </si>
  <si>
    <t>22.02(C2H4O) acetaldehyde</t>
  </si>
  <si>
    <t xml:space="preserve">17 (P-C3H4) </t>
  </si>
  <si>
    <t>5.524 (C2H6)</t>
  </si>
  <si>
    <t>5  (C2H2)</t>
  </si>
  <si>
    <t>31.89 (1,3-Cyclopentadiene, C5H6)</t>
  </si>
  <si>
    <t>30.716(Acetone) C3H6O</t>
  </si>
  <si>
    <t>22.02 (C2H4O) acetaldehyde</t>
  </si>
  <si>
    <t>31.892  (1,3-Cyclopentadiene-C5H6)</t>
  </si>
  <si>
    <t>25.7 (2-butene) C4H8</t>
  </si>
  <si>
    <t>25.07 (1,3butadiene) C4H6</t>
  </si>
  <si>
    <t>24.671  (1-butene) C4H8</t>
  </si>
  <si>
    <t>14.69 (C3H6)</t>
  </si>
  <si>
    <t>MOLE FRACTIONS</t>
  </si>
  <si>
    <t>Phi= 2(4-methyldibenzofurane)</t>
  </si>
  <si>
    <t>Phi=1 (4-methyldibenzofurane)</t>
  </si>
  <si>
    <t>Phi=0.5 (4-methyldibenzofurane)</t>
  </si>
  <si>
    <t>Phi=2 (C13H10O)</t>
  </si>
  <si>
    <t>Phi=1  (C13H10O)</t>
  </si>
  <si>
    <t>Phi=0.5 (C13H10O)</t>
  </si>
  <si>
    <t>Phi=2 (Dibenzofurane)</t>
  </si>
  <si>
    <t>Phi=1  (Dibenzofurane)</t>
  </si>
  <si>
    <t>Phi=0.5 (Dibenzofurane)</t>
  </si>
  <si>
    <t>Phi=2 ( C11H12O))</t>
  </si>
  <si>
    <t>Phi=1 ( C11H12O)</t>
  </si>
  <si>
    <t>Phii=0.5 ( C11H12O)</t>
  </si>
  <si>
    <t>Phi=2 ( C11H12O)</t>
  </si>
  <si>
    <t>Phi=0.5( C11H12O)</t>
  </si>
  <si>
    <t>Phi=2 (4-hydroxybenzaldehyde )</t>
  </si>
  <si>
    <t>Phi=1 (4-hydroxybenzaldehyde )</t>
  </si>
  <si>
    <t>Phi=0.5 (4-hydroxybenzaldehyde )</t>
  </si>
  <si>
    <t>Phi=2  (Cinnamaldehyde)</t>
  </si>
  <si>
    <t>Phi=1 (Cinnamaldehyde)</t>
  </si>
  <si>
    <t>Phi=0.5 (Cinnamaldehyde)</t>
  </si>
  <si>
    <t>Phi=2 (34-dimethylphenol)</t>
  </si>
  <si>
    <t>Phi=1 (34-dimethylphenol)</t>
  </si>
  <si>
    <t>Phi=0.5 (34-dimethylphenol)</t>
  </si>
  <si>
    <t>Phi=2 (Napahtalene)</t>
  </si>
  <si>
    <t>Phi=1 (Napahtalene)</t>
  </si>
  <si>
    <t>Phi=0.5 (Napahtalene)</t>
  </si>
  <si>
    <t>Phi=2 (Indene)</t>
  </si>
  <si>
    <t>Phi=1 (Indene)</t>
  </si>
  <si>
    <t xml:space="preserve">Phi= 0.5 (Indene) </t>
  </si>
  <si>
    <t>2 (2-methylbenzoquinone)</t>
  </si>
  <si>
    <t>1 (2-methylbenzoquinone)</t>
  </si>
  <si>
    <t>0.5 (2-methylbenzoquinone )</t>
  </si>
  <si>
    <t>phi=2 (Benzofuran)</t>
  </si>
  <si>
    <t>phi=1  (Benzofuran)</t>
  </si>
  <si>
    <t>Phi=0.5 (Benzofuran)</t>
  </si>
  <si>
    <t>phi=2 (m-cresol)</t>
  </si>
  <si>
    <t>phi=1 (m-cresol)</t>
  </si>
  <si>
    <t>phi=0.5 (m-cresol)</t>
  </si>
  <si>
    <t>phi=2 (phenol)</t>
  </si>
  <si>
    <t>Phi=1 (phenol)</t>
  </si>
  <si>
    <t>Phi=0.5 (phenol)</t>
  </si>
  <si>
    <t>Phi=2 (benzaldehyde)</t>
  </si>
  <si>
    <t>Phi=1 (Benzaldehyde)</t>
  </si>
  <si>
    <t>Phi= 0.5 (Benzaldehyde)</t>
  </si>
  <si>
    <t>4-Stilbenol (Z) (C14H12)</t>
  </si>
  <si>
    <t>4-Stilbenol (E) (C14H12)</t>
  </si>
  <si>
    <t>4-methyldibenzofurane (C13H10O)</t>
  </si>
  <si>
    <t>C13H10O</t>
  </si>
  <si>
    <t>Dibenzofurane (C12H8O)</t>
  </si>
  <si>
    <t>C11H12O</t>
  </si>
  <si>
    <t>4-hydroxybenzaldehyde (C7H6O2)</t>
  </si>
  <si>
    <t>Cinnamaldehyde (C9H8O)</t>
  </si>
  <si>
    <t>34-dimethylphenol (C8H10O)</t>
  </si>
  <si>
    <t>Napahtalene (C10H8)</t>
  </si>
  <si>
    <t>Indene (C9H8)</t>
  </si>
  <si>
    <t>2-methylbenzoquinone (C7H6O)</t>
  </si>
  <si>
    <t>Benzofuran (C8H6O)</t>
  </si>
  <si>
    <t>meta-cresol (C7H8O)</t>
  </si>
  <si>
    <t>Phenol (C6H6O)</t>
  </si>
  <si>
    <t>Benzaldehyde (C7H6O)</t>
  </si>
  <si>
    <t>4-Stilbenol (Z)</t>
  </si>
  <si>
    <t>4-Stilbenol e</t>
  </si>
  <si>
    <t>Dibenzofurane</t>
  </si>
  <si>
    <t>4-hydroxybenzaldehyde</t>
  </si>
  <si>
    <t>3,4-dimethylphenol</t>
  </si>
  <si>
    <t>Npahtalene</t>
  </si>
  <si>
    <t>3ethylphenol</t>
  </si>
  <si>
    <t>4methylphenol</t>
  </si>
  <si>
    <t>Indene</t>
  </si>
  <si>
    <t>2methylbenzoquinone</t>
  </si>
  <si>
    <t>metacresol</t>
  </si>
  <si>
    <t>Naphthalene</t>
  </si>
  <si>
    <t>meta-cresol</t>
  </si>
  <si>
    <t>para-cresol</t>
  </si>
  <si>
    <t>Phi=1 (2-butene)</t>
  </si>
  <si>
    <t>T(K)</t>
  </si>
  <si>
    <t>34.778 (C4H6O) methacrolein</t>
  </si>
  <si>
    <t>32.225 (1,3-C5H8) Pentadiene</t>
  </si>
  <si>
    <t>31.89 (1,3-C5H6) Cyclopentadiene</t>
  </si>
  <si>
    <t>30.716 (Acetone)</t>
  </si>
  <si>
    <t>29.489 (Acrolein) (C3H4O)</t>
  </si>
  <si>
    <t>29.005 (Furan) C4H4O</t>
  </si>
  <si>
    <t>24.671 (1-butene)</t>
  </si>
  <si>
    <t>22.02 (Acetaldehyde)</t>
  </si>
  <si>
    <r>
      <rPr>
        <b/>
        <sz val="18"/>
        <color theme="1"/>
        <rFont val="Calibri"/>
        <family val="2"/>
        <scheme val="minor"/>
      </rPr>
      <t>MOLE FRACTION</t>
    </r>
    <r>
      <rPr>
        <sz val="11"/>
        <color theme="1"/>
        <rFont val="Calibri"/>
        <family val="2"/>
        <scheme val="minor"/>
      </rPr>
      <t>S</t>
    </r>
  </si>
  <si>
    <t>Phi=2 (C14H14O-3)</t>
  </si>
  <si>
    <t>Phi=1 (C14H14O-3)</t>
  </si>
  <si>
    <t>Phi=0.5 (C14H14O-3)</t>
  </si>
  <si>
    <t>Phi=2 (C14H14O-2)</t>
  </si>
  <si>
    <t>Phi=1 (C14H14O-2)</t>
  </si>
  <si>
    <t>Phi=0.5 (C14H14O-2)</t>
  </si>
  <si>
    <t>Phi=2 (C14H14O)</t>
  </si>
  <si>
    <t>Phi=1 (C14H14O)</t>
  </si>
  <si>
    <t>Phi=0.5 (C14H14O)</t>
  </si>
  <si>
    <t>Phi=2 (C14H12O2)</t>
  </si>
  <si>
    <t>Phi=1 (C14H12O2)</t>
  </si>
  <si>
    <t>Phi=0.5 (C14H12O2)</t>
  </si>
  <si>
    <t>Phi=2 (4-phenoxyphenol)</t>
  </si>
  <si>
    <t>Phi=1 (4-phenoxyphenol)</t>
  </si>
  <si>
    <t>Phi=0.5 (4-phenoxyphenol)</t>
  </si>
  <si>
    <t>Phi=2 (4-stilbenol)</t>
  </si>
  <si>
    <t>Phi=1 (4-stilbenol)</t>
  </si>
  <si>
    <t>Phi=0.5 (4-stilbenol)</t>
  </si>
  <si>
    <t>Phi=2 (9H-Xanthene)</t>
  </si>
  <si>
    <t>Phi=1 (9H-Xanthene)</t>
  </si>
  <si>
    <t>Phi=0.5 (9H-Xanthene)</t>
  </si>
  <si>
    <t>Phi=2 (4-hydroxybenzaldehyde)</t>
  </si>
  <si>
    <t>Phi=1 (4-hydroxybenzaldehyde)</t>
  </si>
  <si>
    <t>Phi=0.5 (4-hydroxybenzaldehyde)</t>
  </si>
  <si>
    <t>phi=2 (4-ethylphenol)</t>
  </si>
  <si>
    <t>Phi=1 (4-ethylphenol)</t>
  </si>
  <si>
    <t>Phi=0.5 (4-ethylphenol)</t>
  </si>
  <si>
    <t>Phi=2 (p-Cresol))</t>
  </si>
  <si>
    <t>Phi=1 (p-Cresol)</t>
  </si>
  <si>
    <t>Phi=0.5 (p-Cresol)</t>
  </si>
  <si>
    <t>Phi=2 (Phenol )</t>
  </si>
  <si>
    <t>Phi=1 (Phenol )</t>
  </si>
  <si>
    <t>Phi=0.5 (Phenol )</t>
  </si>
  <si>
    <t>phi=2 (p-benzoquinone )</t>
  </si>
  <si>
    <t>Phi=1 (p-benzoquinone )</t>
  </si>
  <si>
    <t>Phi=0.5 (p-benzoquinone )</t>
  </si>
  <si>
    <t>C14H14O (3)</t>
  </si>
  <si>
    <t>C14H14O (2)</t>
  </si>
  <si>
    <t>C14H14O</t>
  </si>
  <si>
    <t>C14H12O2</t>
  </si>
  <si>
    <t>C12H10O2 (4-phenoxyphenol)</t>
  </si>
  <si>
    <t>4-stilbenol (C14H12)</t>
  </si>
  <si>
    <t>C13H10O (9H-Xanthene)</t>
  </si>
  <si>
    <t>4-ethylphenol (C8H10O)</t>
  </si>
  <si>
    <t>para-cresol (C7H8O)</t>
  </si>
  <si>
    <t>p-benzoquinone (C6H4O2)</t>
  </si>
  <si>
    <t>4-stilbenol</t>
  </si>
  <si>
    <t>4-ethylphenol</t>
  </si>
  <si>
    <t>x (pcresol)</t>
  </si>
  <si>
    <t>p-Cresol</t>
  </si>
  <si>
    <t>x (phenol)</t>
  </si>
  <si>
    <t>x (p-benzoquinone)</t>
  </si>
  <si>
    <t>p-benzoquinone</t>
  </si>
  <si>
    <t>T crrec</t>
  </si>
  <si>
    <t>26 (C14H12O)</t>
  </si>
  <si>
    <t>Pic caractéristiue (à 107)</t>
  </si>
  <si>
    <t>C14H14O2</t>
  </si>
  <si>
    <t>GAS-PHASE OXYDATION CHEMISTRY OF THE THREE CRESOL ISOMERS</t>
  </si>
  <si>
    <r>
      <t>Olivier Herbinet</t>
    </r>
    <r>
      <rPr>
        <vertAlign val="superscript"/>
        <sz val="12"/>
        <color theme="1"/>
        <rFont val="Times New Roman"/>
        <family val="1"/>
      </rPr>
      <t>a*</t>
    </r>
    <r>
      <rPr>
        <sz val="12"/>
        <color theme="1"/>
        <rFont val="Times New Roman"/>
        <family val="1"/>
      </rPr>
      <t>, Ismahane Meziane</t>
    </r>
    <r>
      <rPr>
        <vertAlign val="superscript"/>
        <sz val="12"/>
        <color theme="1"/>
        <rFont val="Times New Roman"/>
        <family val="1"/>
      </rPr>
      <t>a</t>
    </r>
    <r>
      <rPr>
        <sz val="12"/>
        <color theme="1"/>
        <rFont val="Times New Roman"/>
        <family val="1"/>
      </rPr>
      <t>,</t>
    </r>
    <r>
      <rPr>
        <vertAlign val="superscript"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Nicolas Delort</t>
    </r>
    <r>
      <rPr>
        <vertAlign val="superscript"/>
        <sz val="12"/>
        <color theme="1"/>
        <rFont val="Times New Roman"/>
        <family val="1"/>
      </rPr>
      <t>a</t>
    </r>
    <r>
      <rPr>
        <sz val="12"/>
        <color theme="1"/>
        <rFont val="Times New Roman"/>
        <family val="1"/>
      </rPr>
      <t>, Hans‑Heinrich Carstensen</t>
    </r>
    <r>
      <rPr>
        <vertAlign val="superscript"/>
        <sz val="12"/>
        <color theme="1"/>
        <rFont val="Times New Roman"/>
        <family val="1"/>
      </rPr>
      <t>b</t>
    </r>
    <r>
      <rPr>
        <sz val="12"/>
        <color theme="1"/>
        <rFont val="Times New Roman"/>
        <family val="1"/>
      </rPr>
      <t>, Frédérique Battin-Leclerc</t>
    </r>
    <r>
      <rPr>
        <vertAlign val="superscript"/>
        <sz val="12"/>
        <color theme="1"/>
        <rFont val="Times New Roman"/>
        <family val="1"/>
      </rPr>
      <t>a</t>
    </r>
  </si>
  <si>
    <r>
      <t>a</t>
    </r>
    <r>
      <rPr>
        <sz val="12"/>
        <color theme="1"/>
        <rFont val="Times New Roman"/>
        <family val="1"/>
      </rPr>
      <t>Université de Lorraine, CNRS, LRGP, F-54000 Nancy, France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</si>
  <si>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Fundación Agencia Aragonesa para la Investigación y el Desarrollo (ARAID), Zaragoza, Spain</t>
    </r>
  </si>
  <si>
    <t>LBV of o-,m-, and p-cresols</t>
  </si>
  <si>
    <t>Mole fractions for light and heavy products during the JSR oxidation of o-,m-, and p-cresols at phi = 0.5, 1 and 2</t>
  </si>
  <si>
    <t>Tburned gases (K)</t>
  </si>
  <si>
    <r>
      <t>T</t>
    </r>
    <r>
      <rPr>
        <b/>
        <vertAlign val="subscript"/>
        <sz val="14"/>
        <rFont val="Arial"/>
        <family val="2"/>
      </rPr>
      <t>burned gases</t>
    </r>
    <r>
      <rPr>
        <b/>
        <sz val="14"/>
        <rFont val="Arial"/>
        <family val="2"/>
      </rPr>
      <t xml:space="preserve"> (K)</t>
    </r>
  </si>
  <si>
    <t>Incertainty  due to flowmeters</t>
  </si>
  <si>
    <t>Incertainty  due to the temperature in the chamber : ΔTc = 1 °C</t>
  </si>
  <si>
    <t>Surf burner (cm2)</t>
  </si>
  <si>
    <t>Relative uncertainties (%)</t>
  </si>
  <si>
    <t>Flat T profile</t>
  </si>
  <si>
    <r>
      <t xml:space="preserve">T chamber </t>
    </r>
    <r>
      <rPr>
        <sz val="11"/>
        <color theme="1"/>
        <rFont val="Calibri"/>
        <family val="2"/>
        <scheme val="minor"/>
      </rPr>
      <t>(th_couple + appréciation)</t>
    </r>
  </si>
  <si>
    <t>Flowmeters</t>
  </si>
  <si>
    <t>Flat profile</t>
  </si>
  <si>
    <t>Weight of uncertainties in the global uncertainty (%)</t>
  </si>
  <si>
    <t>Uncertainties due to set-up or user</t>
  </si>
  <si>
    <t>Facilities (Flowmeter + Thc_plaque + Thc_chamber + Others)</t>
  </si>
  <si>
    <t>User (Flat profile + Tc)</t>
  </si>
  <si>
    <t>MOLE FRACTIONS: X</t>
  </si>
  <si>
    <t xml:space="preserve">C14H10O2 </t>
  </si>
  <si>
    <t>LBV o-cresol Nicolas 2022 (cm/s)</t>
  </si>
  <si>
    <t>LBV m-cresol Nicolas 2022(cm/s)</t>
  </si>
  <si>
    <t>LBV p-cresol Nicolas 2022 (cm/s)</t>
  </si>
  <si>
    <t>peak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</si>
</sst>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"/>
    <numFmt numFmtId="167" formatCode="dd/mm/yy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</font>
    <font>
      <sz val="10"/>
      <color rgb="FF0070C0"/>
      <name val="Arial"/>
      <family val="2"/>
    </font>
    <font>
      <i/>
      <sz val="10"/>
      <name val="Arial"/>
      <family val="2"/>
    </font>
    <font>
      <b/>
      <sz val="10"/>
      <name val="Calibri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theme="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bscript"/>
      <sz val="14"/>
      <name val="Arial"/>
      <family val="2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-0.249977111117893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7">
    <xf numFmtId="0" fontId="0" fillId="0" borderId="0" xfId="0"/>
    <xf numFmtId="0" fontId="3" fillId="0" borderId="0" xfId="1"/>
    <xf numFmtId="0" fontId="3" fillId="0" borderId="1" xfId="1" applyBorder="1" applyAlignment="1">
      <alignment horizontal="center" vertical="center"/>
    </xf>
    <xf numFmtId="164" fontId="3" fillId="0" borderId="2" xfId="1" applyNumberFormat="1" applyBorder="1" applyAlignment="1">
      <alignment horizontal="center" vertical="center"/>
    </xf>
    <xf numFmtId="2" fontId="3" fillId="0" borderId="3" xfId="1" applyNumberFormat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164" fontId="3" fillId="0" borderId="0" xfId="1" applyNumberFormat="1" applyAlignment="1">
      <alignment horizontal="center" vertical="center"/>
    </xf>
    <xf numFmtId="2" fontId="3" fillId="0" borderId="5" xfId="1" applyNumberFormat="1" applyBorder="1" applyAlignment="1">
      <alignment horizontal="center" vertical="center"/>
    </xf>
    <xf numFmtId="2" fontId="3" fillId="0" borderId="6" xfId="1" applyNumberFormat="1" applyBorder="1" applyAlignment="1">
      <alignment horizontal="center" vertical="center"/>
    </xf>
    <xf numFmtId="2" fontId="3" fillId="0" borderId="7" xfId="1" applyNumberFormat="1" applyBorder="1" applyAlignment="1">
      <alignment horizontal="center" vertical="center"/>
    </xf>
    <xf numFmtId="2" fontId="3" fillId="0" borderId="8" xfId="1" applyNumberFormat="1" applyBorder="1" applyAlignment="1">
      <alignment horizontal="center" vertical="center"/>
    </xf>
    <xf numFmtId="2" fontId="3" fillId="0" borderId="9" xfId="1" applyNumberFormat="1" applyBorder="1" applyAlignment="1">
      <alignment horizontal="center" vertical="center"/>
    </xf>
    <xf numFmtId="2" fontId="3" fillId="0" borderId="10" xfId="1" applyNumberFormat="1" applyBorder="1" applyAlignment="1">
      <alignment horizontal="center" vertical="center"/>
    </xf>
    <xf numFmtId="2" fontId="3" fillId="0" borderId="11" xfId="1" applyNumberForma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2" fontId="4" fillId="0" borderId="14" xfId="1" applyNumberFormat="1" applyFont="1" applyBorder="1" applyAlignment="1">
      <alignment horizontal="center" vertical="center"/>
    </xf>
    <xf numFmtId="2" fontId="4" fillId="0" borderId="0" xfId="1" applyNumberFormat="1" applyFont="1" applyAlignment="1">
      <alignment vertical="center"/>
    </xf>
    <xf numFmtId="0" fontId="4" fillId="0" borderId="0" xfId="1" applyFont="1"/>
    <xf numFmtId="0" fontId="3" fillId="2" borderId="1" xfId="1" applyFill="1" applyBorder="1"/>
    <xf numFmtId="0" fontId="3" fillId="2" borderId="15" xfId="1" applyFill="1" applyBorder="1"/>
    <xf numFmtId="0" fontId="3" fillId="2" borderId="4" xfId="1" applyFill="1" applyBorder="1"/>
    <xf numFmtId="0" fontId="3" fillId="2" borderId="16" xfId="1" applyFill="1" applyBorder="1"/>
    <xf numFmtId="2" fontId="3" fillId="0" borderId="0" xfId="1" applyNumberFormat="1"/>
    <xf numFmtId="2" fontId="3" fillId="0" borderId="0" xfId="1" applyNumberFormat="1" applyAlignment="1">
      <alignment horizontal="center" vertical="center"/>
    </xf>
    <xf numFmtId="2" fontId="3" fillId="2" borderId="4" xfId="1" applyNumberForma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5" fillId="2" borderId="16" xfId="1" applyFont="1" applyFill="1" applyBorder="1" applyAlignment="1">
      <alignment horizontal="center"/>
    </xf>
    <xf numFmtId="164" fontId="3" fillId="0" borderId="0" xfId="1" applyNumberFormat="1"/>
    <xf numFmtId="165" fontId="3" fillId="0" borderId="0" xfId="1" applyNumberFormat="1"/>
    <xf numFmtId="165" fontId="3" fillId="0" borderId="0" xfId="1" applyNumberFormat="1" applyAlignment="1">
      <alignment horizontal="center" vertical="center"/>
    </xf>
    <xf numFmtId="165" fontId="3" fillId="0" borderId="1" xfId="1" applyNumberFormat="1" applyBorder="1" applyAlignment="1">
      <alignment horizontal="center" vertical="center"/>
    </xf>
    <xf numFmtId="165" fontId="3" fillId="0" borderId="2" xfId="1" applyNumberFormat="1" applyBorder="1" applyAlignment="1">
      <alignment horizontal="center" vertical="center"/>
    </xf>
    <xf numFmtId="165" fontId="3" fillId="0" borderId="18" xfId="1" applyNumberFormat="1" applyBorder="1" applyAlignment="1">
      <alignment horizontal="center" vertical="center"/>
    </xf>
    <xf numFmtId="165" fontId="3" fillId="0" borderId="15" xfId="1" applyNumberFormat="1" applyBorder="1" applyAlignment="1">
      <alignment horizontal="center" vertical="center"/>
    </xf>
    <xf numFmtId="165" fontId="3" fillId="0" borderId="4" xfId="1" applyNumberFormat="1" applyBorder="1" applyAlignment="1">
      <alignment horizontal="center" vertical="center"/>
    </xf>
    <xf numFmtId="165" fontId="3" fillId="0" borderId="19" xfId="1" applyNumberFormat="1" applyBorder="1" applyAlignment="1">
      <alignment horizontal="center" vertical="center"/>
    </xf>
    <xf numFmtId="165" fontId="3" fillId="0" borderId="20" xfId="1" applyNumberFormat="1" applyBorder="1" applyAlignment="1">
      <alignment horizontal="center" vertical="center"/>
    </xf>
    <xf numFmtId="2" fontId="4" fillId="0" borderId="17" xfId="1" applyNumberFormat="1" applyFont="1" applyBorder="1" applyAlignment="1">
      <alignment horizontal="center" vertical="center"/>
    </xf>
    <xf numFmtId="165" fontId="3" fillId="0" borderId="1" xfId="1" applyNumberFormat="1" applyBorder="1"/>
    <xf numFmtId="165" fontId="3" fillId="0" borderId="2" xfId="1" applyNumberFormat="1" applyBorder="1"/>
    <xf numFmtId="165" fontId="3" fillId="0" borderId="15" xfId="1" applyNumberFormat="1" applyBorder="1"/>
    <xf numFmtId="165" fontId="3" fillId="0" borderId="4" xfId="1" applyNumberFormat="1" applyBorder="1"/>
    <xf numFmtId="9" fontId="4" fillId="0" borderId="0" xfId="1" applyNumberFormat="1" applyFont="1"/>
    <xf numFmtId="0" fontId="4" fillId="0" borderId="25" xfId="1" applyFont="1" applyBorder="1"/>
    <xf numFmtId="9" fontId="4" fillId="0" borderId="23" xfId="1" applyNumberFormat="1" applyFont="1" applyBorder="1"/>
    <xf numFmtId="0" fontId="4" fillId="0" borderId="23" xfId="1" applyFont="1" applyBorder="1"/>
    <xf numFmtId="9" fontId="4" fillId="0" borderId="24" xfId="1" applyNumberFormat="1" applyFont="1" applyBorder="1"/>
    <xf numFmtId="2" fontId="3" fillId="0" borderId="1" xfId="1" applyNumberFormat="1" applyBorder="1"/>
    <xf numFmtId="2" fontId="3" fillId="0" borderId="2" xfId="1" applyNumberFormat="1" applyBorder="1"/>
    <xf numFmtId="2" fontId="3" fillId="0" borderId="15" xfId="1" applyNumberFormat="1" applyBorder="1"/>
    <xf numFmtId="2" fontId="3" fillId="3" borderId="4" xfId="1" applyNumberFormat="1" applyFill="1" applyBorder="1"/>
    <xf numFmtId="2" fontId="3" fillId="0" borderId="26" xfId="1" applyNumberFormat="1" applyBorder="1"/>
    <xf numFmtId="165" fontId="3" fillId="3" borderId="4" xfId="1" applyNumberForma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3" borderId="27" xfId="1" applyFont="1" applyFill="1" applyBorder="1" applyAlignment="1">
      <alignment horizontal="center"/>
    </xf>
    <xf numFmtId="0" fontId="4" fillId="0" borderId="23" xfId="1" applyFont="1" applyBorder="1" applyAlignment="1">
      <alignment horizontal="center"/>
    </xf>
    <xf numFmtId="9" fontId="4" fillId="0" borderId="23" xfId="1" applyNumberFormat="1" applyFont="1" applyBorder="1" applyAlignment="1">
      <alignment horizontal="center"/>
    </xf>
    <xf numFmtId="0" fontId="4" fillId="0" borderId="28" xfId="1" applyFont="1" applyBorder="1" applyAlignment="1">
      <alignment horizontal="center"/>
    </xf>
    <xf numFmtId="9" fontId="4" fillId="0" borderId="24" xfId="1" applyNumberFormat="1" applyFont="1" applyBorder="1" applyAlignment="1">
      <alignment horizontal="center"/>
    </xf>
    <xf numFmtId="164" fontId="3" fillId="0" borderId="1" xfId="1" applyNumberFormat="1" applyBorder="1"/>
    <xf numFmtId="164" fontId="3" fillId="0" borderId="2" xfId="1" applyNumberFormat="1" applyBorder="1"/>
    <xf numFmtId="164" fontId="3" fillId="0" borderId="15" xfId="1" applyNumberFormat="1" applyBorder="1"/>
    <xf numFmtId="164" fontId="3" fillId="3" borderId="4" xfId="1" applyNumberFormat="1" applyFill="1" applyBorder="1"/>
    <xf numFmtId="164" fontId="3" fillId="0" borderId="26" xfId="1" applyNumberFormat="1" applyBorder="1"/>
    <xf numFmtId="0" fontId="3" fillId="0" borderId="0" xfId="1" applyAlignment="1">
      <alignment horizontal="center" vertical="center"/>
    </xf>
    <xf numFmtId="0" fontId="3" fillId="0" borderId="0" xfId="1" applyAlignment="1">
      <alignment vertical="center"/>
    </xf>
    <xf numFmtId="0" fontId="4" fillId="0" borderId="29" xfId="1" applyFont="1" applyBorder="1" applyAlignment="1">
      <alignment horizontal="center"/>
    </xf>
    <xf numFmtId="9" fontId="4" fillId="0" borderId="29" xfId="1" applyNumberFormat="1" applyFont="1" applyBorder="1" applyAlignment="1">
      <alignment horizontal="center"/>
    </xf>
    <xf numFmtId="9" fontId="4" fillId="0" borderId="30" xfId="1" applyNumberFormat="1" applyFont="1" applyBorder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2" fontId="6" fillId="0" borderId="1" xfId="1" applyNumberFormat="1" applyFont="1" applyBorder="1" applyAlignment="1">
      <alignment horizontal="center" vertical="center"/>
    </xf>
    <xf numFmtId="164" fontId="6" fillId="0" borderId="31" xfId="1" applyNumberFormat="1" applyFont="1" applyBorder="1" applyAlignment="1">
      <alignment horizontal="center" vertical="center"/>
    </xf>
    <xf numFmtId="2" fontId="3" fillId="0" borderId="2" xfId="1" applyNumberFormat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2" fontId="3" fillId="0" borderId="0" xfId="1" applyNumberFormat="1" applyAlignment="1">
      <alignment horizontal="center"/>
    </xf>
    <xf numFmtId="0" fontId="3" fillId="2" borderId="3" xfId="1" applyFill="1" applyBorder="1" applyAlignment="1">
      <alignment horizontal="center" vertical="center"/>
    </xf>
    <xf numFmtId="164" fontId="3" fillId="0" borderId="4" xfId="1" applyNumberFormat="1" applyBorder="1" applyAlignment="1">
      <alignment horizontal="center" vertical="center"/>
    </xf>
    <xf numFmtId="164" fontId="6" fillId="0" borderId="32" xfId="1" applyNumberFormat="1" applyFont="1" applyBorder="1" applyAlignment="1">
      <alignment horizontal="center" vertical="center"/>
    </xf>
    <xf numFmtId="0" fontId="3" fillId="2" borderId="5" xfId="1" applyFill="1" applyBorder="1" applyAlignment="1">
      <alignment horizontal="center" vertical="center"/>
    </xf>
    <xf numFmtId="0" fontId="3" fillId="2" borderId="6" xfId="1" applyFill="1" applyBorder="1" applyAlignment="1">
      <alignment horizontal="center" vertical="center"/>
    </xf>
    <xf numFmtId="164" fontId="3" fillId="0" borderId="32" xfId="1" applyNumberFormat="1" applyBorder="1" applyAlignment="1">
      <alignment horizontal="center" vertical="center"/>
    </xf>
    <xf numFmtId="0" fontId="3" fillId="2" borderId="33" xfId="1" applyFill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0" fontId="3" fillId="2" borderId="34" xfId="1" applyFill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3" fillId="2" borderId="7" xfId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3" fillId="0" borderId="12" xfId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166" fontId="3" fillId="0" borderId="0" xfId="1" applyNumberFormat="1" applyAlignment="1">
      <alignment horizontal="center" vertical="center"/>
    </xf>
    <xf numFmtId="0" fontId="3" fillId="0" borderId="1" xfId="1" applyBorder="1"/>
    <xf numFmtId="0" fontId="4" fillId="0" borderId="15" xfId="1" applyFont="1" applyBorder="1"/>
    <xf numFmtId="0" fontId="3" fillId="0" borderId="4" xfId="1" applyBorder="1"/>
    <xf numFmtId="0" fontId="4" fillId="0" borderId="16" xfId="1" applyFont="1" applyBorder="1"/>
    <xf numFmtId="0" fontId="3" fillId="0" borderId="0" xfId="1" applyAlignment="1">
      <alignment horizontal="center" vertical="center" wrapText="1"/>
    </xf>
    <xf numFmtId="0" fontId="3" fillId="2" borderId="12" xfId="1" applyFill="1" applyBorder="1"/>
    <xf numFmtId="0" fontId="4" fillId="0" borderId="17" xfId="1" applyFont="1" applyBorder="1"/>
    <xf numFmtId="0" fontId="3" fillId="2" borderId="1" xfId="1" applyFill="1" applyBorder="1" applyAlignment="1">
      <alignment horizontal="center" vertical="center"/>
    </xf>
    <xf numFmtId="0" fontId="3" fillId="2" borderId="2" xfId="1" applyFill="1" applyBorder="1" applyAlignment="1">
      <alignment horizontal="center" vertical="center"/>
    </xf>
    <xf numFmtId="0" fontId="3" fillId="2" borderId="15" xfId="1" applyFill="1" applyBorder="1" applyAlignment="1">
      <alignment horizontal="center" vertical="center"/>
    </xf>
    <xf numFmtId="0" fontId="3" fillId="0" borderId="13" xfId="1" applyBorder="1" applyAlignment="1">
      <alignment horizontal="center" vertical="center"/>
    </xf>
    <xf numFmtId="0" fontId="3" fillId="0" borderId="17" xfId="1" applyBorder="1" applyAlignment="1">
      <alignment horizontal="center" vertical="center"/>
    </xf>
    <xf numFmtId="2" fontId="3" fillId="2" borderId="6" xfId="1" applyNumberFormat="1" applyFill="1" applyBorder="1" applyAlignment="1">
      <alignment horizontal="center" vertical="center"/>
    </xf>
    <xf numFmtId="164" fontId="3" fillId="0" borderId="38" xfId="1" applyNumberFormat="1" applyBorder="1" applyAlignment="1">
      <alignment horizontal="center" vertical="center"/>
    </xf>
    <xf numFmtId="2" fontId="3" fillId="2" borderId="39" xfId="1" applyNumberFormat="1" applyFill="1" applyBorder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0" xfId="1" applyFont="1"/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2" fontId="11" fillId="0" borderId="9" xfId="1" applyNumberFormat="1" applyFont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2" fontId="11" fillId="3" borderId="4" xfId="1" applyNumberFormat="1" applyFont="1" applyFill="1" applyBorder="1"/>
    <xf numFmtId="2" fontId="11" fillId="0" borderId="10" xfId="1" applyNumberFormat="1" applyFont="1" applyBorder="1" applyAlignment="1">
      <alignment horizontal="center" vertical="center"/>
    </xf>
    <xf numFmtId="2" fontId="11" fillId="2" borderId="6" xfId="1" applyNumberFormat="1" applyFont="1" applyFill="1" applyBorder="1" applyAlignment="1">
      <alignment horizontal="center" vertical="center"/>
    </xf>
    <xf numFmtId="2" fontId="11" fillId="0" borderId="8" xfId="1" applyNumberFormat="1" applyFont="1" applyBorder="1" applyAlignment="1">
      <alignment horizontal="center" vertical="center"/>
    </xf>
    <xf numFmtId="2" fontId="11" fillId="0" borderId="6" xfId="1" applyNumberFormat="1" applyFont="1" applyBorder="1" applyAlignment="1">
      <alignment horizontal="center" vertical="center"/>
    </xf>
    <xf numFmtId="1" fontId="9" fillId="2" borderId="16" xfId="1" applyNumberFormat="1" applyFont="1" applyFill="1" applyBorder="1" applyAlignment="1">
      <alignment horizontal="center" vertical="center"/>
    </xf>
    <xf numFmtId="167" fontId="9" fillId="0" borderId="7" xfId="1" applyNumberFormat="1" applyFont="1" applyBorder="1" applyAlignment="1">
      <alignment horizontal="center" vertical="center"/>
    </xf>
    <xf numFmtId="0" fontId="9" fillId="0" borderId="40" xfId="1" applyFont="1" applyBorder="1"/>
    <xf numFmtId="2" fontId="4" fillId="0" borderId="14" xfId="1" applyNumberFormat="1" applyFont="1" applyBorder="1" applyAlignment="1">
      <alignment horizontal="center" vertical="center" wrapText="1"/>
    </xf>
    <xf numFmtId="1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13" fillId="0" borderId="41" xfId="0" applyFont="1" applyBorder="1"/>
    <xf numFmtId="0" fontId="14" fillId="0" borderId="41" xfId="0" applyFont="1" applyBorder="1"/>
    <xf numFmtId="0" fontId="13" fillId="0" borderId="0" xfId="0" applyFont="1"/>
    <xf numFmtId="0" fontId="0" fillId="5" borderId="41" xfId="0" applyFill="1" applyBorder="1"/>
    <xf numFmtId="0" fontId="13" fillId="5" borderId="41" xfId="0" applyFont="1" applyFill="1" applyBorder="1"/>
    <xf numFmtId="0" fontId="2" fillId="0" borderId="0" xfId="0" applyFont="1"/>
    <xf numFmtId="0" fontId="2" fillId="0" borderId="41" xfId="0" applyFont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5" borderId="0" xfId="0" applyFont="1" applyFill="1"/>
    <xf numFmtId="0" fontId="12" fillId="0" borderId="0" xfId="0" applyFont="1"/>
    <xf numFmtId="0" fontId="16" fillId="0" borderId="41" xfId="0" applyFont="1" applyBorder="1" applyAlignment="1">
      <alignment horizontal="center"/>
    </xf>
    <xf numFmtId="11" fontId="0" fillId="0" borderId="41" xfId="0" applyNumberFormat="1" applyBorder="1"/>
    <xf numFmtId="0" fontId="17" fillId="0" borderId="41" xfId="0" applyFont="1" applyBorder="1"/>
    <xf numFmtId="0" fontId="17" fillId="0" borderId="41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1" xfId="0" applyFont="1" applyBorder="1"/>
    <xf numFmtId="0" fontId="19" fillId="0" borderId="41" xfId="0" applyFont="1" applyBorder="1"/>
    <xf numFmtId="11" fontId="0" fillId="0" borderId="41" xfId="0" applyNumberFormat="1" applyBorder="1" applyAlignment="1">
      <alignment horizontal="right"/>
    </xf>
    <xf numFmtId="11" fontId="0" fillId="0" borderId="41" xfId="0" applyNumberFormat="1" applyBorder="1" applyAlignment="1">
      <alignment horizontal="center"/>
    </xf>
    <xf numFmtId="11" fontId="0" fillId="0" borderId="42" xfId="0" applyNumberFormat="1" applyBorder="1" applyAlignment="1">
      <alignment horizontal="right"/>
    </xf>
    <xf numFmtId="11" fontId="17" fillId="0" borderId="41" xfId="0" applyNumberFormat="1" applyFont="1" applyBorder="1" applyAlignment="1">
      <alignment horizontal="right"/>
    </xf>
    <xf numFmtId="11" fontId="13" fillId="0" borderId="41" xfId="0" applyNumberFormat="1" applyFont="1" applyBorder="1" applyAlignment="1">
      <alignment horizontal="center"/>
    </xf>
    <xf numFmtId="11" fontId="13" fillId="0" borderId="0" xfId="0" applyNumberFormat="1" applyFont="1" applyAlignment="1">
      <alignment horizontal="center"/>
    </xf>
    <xf numFmtId="11" fontId="13" fillId="0" borderId="46" xfId="0" applyNumberFormat="1" applyFont="1" applyBorder="1" applyAlignment="1">
      <alignment horizontal="center"/>
    </xf>
    <xf numFmtId="0" fontId="2" fillId="5" borderId="41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5" borderId="42" xfId="0" applyFont="1" applyFill="1" applyBorder="1" applyAlignment="1">
      <alignment horizontal="center" vertical="center"/>
    </xf>
    <xf numFmtId="11" fontId="0" fillId="0" borderId="0" xfId="0" applyNumberForma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1" fontId="0" fillId="0" borderId="46" xfId="0" applyNumberFormat="1" applyBorder="1"/>
    <xf numFmtId="11" fontId="17" fillId="0" borderId="0" xfId="0" applyNumberFormat="1" applyFont="1" applyAlignment="1">
      <alignment horizontal="right"/>
    </xf>
    <xf numFmtId="11" fontId="0" fillId="0" borderId="0" xfId="0" applyNumberFormat="1" applyAlignment="1">
      <alignment horizontal="right"/>
    </xf>
    <xf numFmtId="0" fontId="17" fillId="0" borderId="0" xfId="0" applyFont="1" applyAlignment="1">
      <alignment horizontal="right"/>
    </xf>
    <xf numFmtId="0" fontId="0" fillId="0" borderId="41" xfId="0" applyBorder="1" applyAlignment="1">
      <alignment horizontal="right"/>
    </xf>
    <xf numFmtId="0" fontId="17" fillId="0" borderId="41" xfId="0" applyFont="1" applyBorder="1" applyAlignment="1">
      <alignment horizontal="right"/>
    </xf>
    <xf numFmtId="11" fontId="0" fillId="0" borderId="41" xfId="0" applyNumberFormat="1" applyBorder="1" applyAlignment="1">
      <alignment horizontal="right" vertical="center"/>
    </xf>
    <xf numFmtId="11" fontId="0" fillId="0" borderId="46" xfId="0" applyNumberFormat="1" applyBorder="1" applyAlignment="1">
      <alignment horizontal="right"/>
    </xf>
    <xf numFmtId="0" fontId="14" fillId="0" borderId="4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41" xfId="0" applyFont="1" applyBorder="1" applyAlignment="1">
      <alignment vertical="center"/>
    </xf>
    <xf numFmtId="0" fontId="0" fillId="0" borderId="46" xfId="0" applyBorder="1"/>
    <xf numFmtId="0" fontId="0" fillId="0" borderId="46" xfId="0" applyBorder="1" applyAlignment="1">
      <alignment horizontal="center"/>
    </xf>
    <xf numFmtId="0" fontId="14" fillId="0" borderId="0" xfId="0" applyFont="1"/>
    <xf numFmtId="0" fontId="25" fillId="0" borderId="0" xfId="0" applyFont="1"/>
    <xf numFmtId="0" fontId="2" fillId="0" borderId="41" xfId="0" applyFont="1" applyBorder="1"/>
    <xf numFmtId="11" fontId="13" fillId="0" borderId="41" xfId="0" applyNumberFormat="1" applyFont="1" applyBorder="1"/>
    <xf numFmtId="0" fontId="2" fillId="6" borderId="41" xfId="0" applyFont="1" applyFill="1" applyBorder="1" applyAlignment="1">
      <alignment horizontal="center"/>
    </xf>
    <xf numFmtId="0" fontId="13" fillId="0" borderId="41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6" fillId="0" borderId="0" xfId="0" applyFont="1"/>
    <xf numFmtId="0" fontId="24" fillId="5" borderId="41" xfId="0" applyFont="1" applyFill="1" applyBorder="1" applyAlignment="1">
      <alignment horizontal="center"/>
    </xf>
    <xf numFmtId="0" fontId="0" fillId="0" borderId="44" xfId="0" applyBorder="1"/>
    <xf numFmtId="0" fontId="0" fillId="0" borderId="42" xfId="0" applyBorder="1"/>
    <xf numFmtId="0" fontId="0" fillId="0" borderId="43" xfId="0" applyBorder="1"/>
    <xf numFmtId="0" fontId="0" fillId="5" borderId="44" xfId="0" applyFill="1" applyBorder="1"/>
    <xf numFmtId="0" fontId="0" fillId="5" borderId="42" xfId="0" applyFill="1" applyBorder="1"/>
    <xf numFmtId="0" fontId="2" fillId="0" borderId="41" xfId="0" applyFont="1" applyBorder="1" applyAlignment="1">
      <alignment vertical="center"/>
    </xf>
    <xf numFmtId="0" fontId="21" fillId="0" borderId="41" xfId="0" applyFont="1" applyBorder="1" applyAlignment="1">
      <alignment horizontal="center"/>
    </xf>
    <xf numFmtId="0" fontId="2" fillId="8" borderId="41" xfId="0" applyFont="1" applyFill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8" fillId="0" borderId="0" xfId="0" applyFont="1"/>
    <xf numFmtId="0" fontId="30" fillId="0" borderId="0" xfId="0" applyFont="1"/>
    <xf numFmtId="0" fontId="30" fillId="0" borderId="0" xfId="0" applyFont="1" applyAlignment="1">
      <alignment horizontal="center" vertical="center"/>
    </xf>
    <xf numFmtId="0" fontId="32" fillId="0" borderId="0" xfId="0" applyFont="1"/>
    <xf numFmtId="0" fontId="34" fillId="0" borderId="0" xfId="0" applyFont="1"/>
    <xf numFmtId="0" fontId="35" fillId="0" borderId="0" xfId="0" applyFont="1"/>
    <xf numFmtId="0" fontId="13" fillId="5" borderId="41" xfId="0" applyFont="1" applyFill="1" applyBorder="1" applyAlignment="1">
      <alignment horizontal="center"/>
    </xf>
    <xf numFmtId="0" fontId="14" fillId="4" borderId="44" xfId="0" applyFont="1" applyFill="1" applyBorder="1" applyAlignment="1">
      <alignment horizontal="center"/>
    </xf>
    <xf numFmtId="0" fontId="14" fillId="4" borderId="43" xfId="0" applyFont="1" applyFill="1" applyBorder="1" applyAlignment="1">
      <alignment horizontal="center"/>
    </xf>
    <xf numFmtId="0" fontId="14" fillId="4" borderId="42" xfId="0" applyFont="1" applyFill="1" applyBorder="1" applyAlignment="1">
      <alignment horizontal="center"/>
    </xf>
    <xf numFmtId="0" fontId="14" fillId="4" borderId="41" xfId="0" applyFont="1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15" fillId="5" borderId="41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41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3" fillId="5" borderId="41" xfId="0" applyFont="1" applyFill="1" applyBorder="1" applyAlignment="1">
      <alignment horizontal="center"/>
    </xf>
    <xf numFmtId="0" fontId="0" fillId="5" borderId="41" xfId="0" applyFill="1" applyBorder="1" applyAlignment="1">
      <alignment horizontal="center"/>
    </xf>
    <xf numFmtId="0" fontId="19" fillId="6" borderId="41" xfId="0" applyFont="1" applyFill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7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5" borderId="41" xfId="0" applyFont="1" applyFill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41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41" xfId="0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2" fillId="8" borderId="41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19" fillId="5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164" fontId="3" fillId="0" borderId="16" xfId="1" applyNumberForma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2" fontId="4" fillId="2" borderId="17" xfId="1" applyNumberFormat="1" applyFont="1" applyFill="1" applyBorder="1" applyAlignment="1">
      <alignment horizontal="center" vertical="center"/>
    </xf>
    <xf numFmtId="2" fontId="4" fillId="2" borderId="12" xfId="1" applyNumberFormat="1" applyFont="1" applyFill="1" applyBorder="1" applyAlignment="1">
      <alignment horizontal="center" vertical="center"/>
    </xf>
    <xf numFmtId="0" fontId="4" fillId="0" borderId="37" xfId="1" applyFont="1" applyBorder="1" applyAlignment="1">
      <alignment horizontal="center"/>
    </xf>
    <xf numFmtId="0" fontId="4" fillId="0" borderId="36" xfId="1" applyFont="1" applyBorder="1" applyAlignment="1">
      <alignment horizontal="center"/>
    </xf>
    <xf numFmtId="0" fontId="4" fillId="0" borderId="35" xfId="1" applyFont="1" applyBorder="1" applyAlignment="1">
      <alignment horizontal="center"/>
    </xf>
    <xf numFmtId="0" fontId="4" fillId="0" borderId="17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2" fontId="9" fillId="0" borderId="7" xfId="1" applyNumberFormat="1" applyFont="1" applyBorder="1" applyAlignment="1">
      <alignment horizontal="center" vertical="center" wrapText="1"/>
    </xf>
    <xf numFmtId="2" fontId="9" fillId="0" borderId="40" xfId="1" applyNumberFormat="1" applyFont="1" applyBorder="1" applyAlignment="1">
      <alignment horizontal="center" vertical="center" wrapText="1"/>
    </xf>
    <xf numFmtId="2" fontId="4" fillId="0" borderId="14" xfId="1" applyNumberFormat="1" applyFont="1" applyBorder="1" applyAlignment="1">
      <alignment horizontal="center" vertical="center"/>
    </xf>
    <xf numFmtId="2" fontId="4" fillId="0" borderId="40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3" fillId="2" borderId="15" xfId="1" applyFill="1" applyBorder="1" applyAlignment="1">
      <alignment horizontal="center"/>
    </xf>
    <xf numFmtId="0" fontId="3" fillId="2" borderId="1" xfId="1" applyFill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9" fontId="4" fillId="0" borderId="24" xfId="1" applyNumberFormat="1" applyFont="1" applyBorder="1" applyAlignment="1">
      <alignment horizontal="center"/>
    </xf>
    <xf numFmtId="9" fontId="4" fillId="0" borderId="22" xfId="1" applyNumberFormat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21" xfId="1" applyFont="1" applyBorder="1" applyAlignment="1">
      <alignment horizontal="center"/>
    </xf>
    <xf numFmtId="0" fontId="4" fillId="0" borderId="36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0" fillId="5" borderId="0" xfId="0" applyFill="1"/>
  </cellXfs>
  <cellStyles count="2">
    <cellStyle name="Normal" xfId="0" builtinId="0"/>
    <cellStyle name="Normal 2" xfId="1" xr:uid="{A494FAE5-78AC-4056-A422-8C1CBB9A8DE9}"/>
  </cellStyles>
  <dxfs count="114"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 b="1">
                <a:solidFill>
                  <a:sysClr val="windowText" lastClr="000000"/>
                </a:solidFill>
              </a:rPr>
              <a:t>CO</a:t>
            </a:r>
            <a:endParaRPr lang="fr-FR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6072635071231433"/>
          <c:y val="8.858744423858627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products'!$B$83:$B$103</c:f>
              <c:numCache>
                <c:formatCode>General</c:formatCode>
                <c:ptCount val="21"/>
                <c:pt idx="0">
                  <c:v>2.6132866066707879E-5</c:v>
                </c:pt>
                <c:pt idx="1">
                  <c:v>6.2912455345778224E-5</c:v>
                </c:pt>
                <c:pt idx="2">
                  <c:v>6.0008803560588463E-5</c:v>
                </c:pt>
                <c:pt idx="3">
                  <c:v>4.8394196419829401E-5</c:v>
                </c:pt>
                <c:pt idx="4">
                  <c:v>7.8398598200123636E-5</c:v>
                </c:pt>
                <c:pt idx="5">
                  <c:v>1.1517818747919398E-4</c:v>
                </c:pt>
                <c:pt idx="6">
                  <c:v>2.0615927674847326E-4</c:v>
                </c:pt>
                <c:pt idx="7">
                  <c:v>3.3779149101040924E-4</c:v>
                </c:pt>
                <c:pt idx="8">
                  <c:v>5.623405623984177E-4</c:v>
                </c:pt>
                <c:pt idx="9">
                  <c:v>9.7949853553734719E-4</c:v>
                </c:pt>
                <c:pt idx="10">
                  <c:v>5.9137708025031532E-4</c:v>
                </c:pt>
                <c:pt idx="11">
                  <c:v>3.5811705350673761E-3</c:v>
                </c:pt>
                <c:pt idx="12">
                  <c:v>6.8671364719737928E-3</c:v>
                </c:pt>
                <c:pt idx="13">
                  <c:v>1.1142279783701522E-2</c:v>
                </c:pt>
                <c:pt idx="14">
                  <c:v>1.6315619380981285E-2</c:v>
                </c:pt>
                <c:pt idx="15">
                  <c:v>1.9214431746529068E-2</c:v>
                </c:pt>
                <c:pt idx="16">
                  <c:v>1.1702684578243146E-2</c:v>
                </c:pt>
                <c:pt idx="17">
                  <c:v>5.2372199365539381E-3</c:v>
                </c:pt>
                <c:pt idx="18">
                  <c:v>2.369379856714848E-3</c:v>
                </c:pt>
                <c:pt idx="19">
                  <c:v>3.9392875885741136E-4</c:v>
                </c:pt>
                <c:pt idx="20">
                  <c:v>4.258689284944988E-5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F88-44EF-B900-D4337C9806F9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products'!$C$83:$C$103</c:f>
              <c:numCache>
                <c:formatCode>General</c:formatCode>
                <c:ptCount val="21"/>
                <c:pt idx="0">
                  <c:v>1.3550374997552232E-5</c:v>
                </c:pt>
                <c:pt idx="1">
                  <c:v>4.258689284944988E-5</c:v>
                </c:pt>
                <c:pt idx="2">
                  <c:v>6.5816107130967991E-5</c:v>
                </c:pt>
                <c:pt idx="3">
                  <c:v>6.1944571417381635E-5</c:v>
                </c:pt>
                <c:pt idx="4">
                  <c:v>7.355917855814069E-5</c:v>
                </c:pt>
                <c:pt idx="5">
                  <c:v>9.6788392839658802E-5</c:v>
                </c:pt>
                <c:pt idx="6">
                  <c:v>1.2001760712117693E-4</c:v>
                </c:pt>
                <c:pt idx="7">
                  <c:v>1.3840740176071211E-4</c:v>
                </c:pt>
                <c:pt idx="8">
                  <c:v>2.3422791067197432E-4</c:v>
                </c:pt>
                <c:pt idx="9">
                  <c:v>5.1588213383538142E-4</c:v>
                </c:pt>
                <c:pt idx="10">
                  <c:v>9.1658608019156893E-4</c:v>
                </c:pt>
                <c:pt idx="11">
                  <c:v>6.3396397309976524E-4</c:v>
                </c:pt>
                <c:pt idx="12">
                  <c:v>3.2927411244051924E-3</c:v>
                </c:pt>
                <c:pt idx="13">
                  <c:v>5.8508583471573753E-3</c:v>
                </c:pt>
                <c:pt idx="14">
                  <c:v>9.6052801054077406E-3</c:v>
                </c:pt>
                <c:pt idx="15">
                  <c:v>1.3368412819013674E-2</c:v>
                </c:pt>
                <c:pt idx="16">
                  <c:v>1.7152838979044335E-2</c:v>
                </c:pt>
                <c:pt idx="17">
                  <c:v>9.0854296474659341E-3</c:v>
                </c:pt>
                <c:pt idx="18">
                  <c:v>4.6864939812962794E-3</c:v>
                </c:pt>
                <c:pt idx="19">
                  <c:v>1.4014959283182597E-3</c:v>
                </c:pt>
                <c:pt idx="20">
                  <c:v>5.9331284810710844E-4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F88-44EF-B900-D4337C9806F9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products'!$D$83:$D$103</c:f>
              <c:numCache>
                <c:formatCode>General</c:formatCode>
                <c:ptCount val="21"/>
                <c:pt idx="0">
                  <c:v>1.3550374997552232E-5</c:v>
                </c:pt>
                <c:pt idx="1">
                  <c:v>1.6454026782741998E-5</c:v>
                </c:pt>
                <c:pt idx="2">
                  <c:v>1.3356798211872915E-5</c:v>
                </c:pt>
                <c:pt idx="3">
                  <c:v>2.6132866066707879E-5</c:v>
                </c:pt>
                <c:pt idx="4">
                  <c:v>2.2261330353121526E-5</c:v>
                </c:pt>
                <c:pt idx="5">
                  <c:v>2.41970982099147E-5</c:v>
                </c:pt>
                <c:pt idx="6">
                  <c:v>4.258689284944988E-5</c:v>
                </c:pt>
                <c:pt idx="7">
                  <c:v>7.5494946414933869E-5</c:v>
                </c:pt>
                <c:pt idx="8">
                  <c:v>1.4034316961750528E-4</c:v>
                </c:pt>
                <c:pt idx="9">
                  <c:v>2.4197098209914703E-4</c:v>
                </c:pt>
                <c:pt idx="10">
                  <c:v>4.3457988385006805E-4</c:v>
                </c:pt>
                <c:pt idx="11">
                  <c:v>8.0527942842596126E-4</c:v>
                </c:pt>
                <c:pt idx="12">
                  <c:v>1.3705236426095686E-3</c:v>
                </c:pt>
                <c:pt idx="13">
                  <c:v>2.936559838755248E-3</c:v>
                </c:pt>
                <c:pt idx="14">
                  <c:v>4.7823144902075423E-3</c:v>
                </c:pt>
                <c:pt idx="15">
                  <c:v>7.7237137486047729E-3</c:v>
                </c:pt>
                <c:pt idx="16">
                  <c:v>1.0535416560596861E-2</c:v>
                </c:pt>
                <c:pt idx="17">
                  <c:v>8.5106033823911988E-3</c:v>
                </c:pt>
                <c:pt idx="18">
                  <c:v>1.7153806862972729E-2</c:v>
                </c:pt>
                <c:pt idx="19">
                  <c:v>1.8728554014473979E-2</c:v>
                </c:pt>
                <c:pt idx="20">
                  <c:v>2.4552311611636249E-2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F88-44EF-B900-D4337C98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259072"/>
        <c:axId val="54384512"/>
      </c:scatterChart>
      <c:valAx>
        <c:axId val="54259072"/>
        <c:scaling>
          <c:orientation val="minMax"/>
          <c:max val="1100"/>
          <c:min val="6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4512"/>
        <c:crosses val="autoZero"/>
        <c:crossBetween val="midCat"/>
      </c:valAx>
      <c:valAx>
        <c:axId val="54384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59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 b="1">
                <a:solidFill>
                  <a:sysClr val="windowText" lastClr="000000"/>
                </a:solidFill>
              </a:rPr>
              <a:t>methacrolein</a:t>
            </a:r>
            <a:endParaRPr lang="fr-FR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2304412519333348"/>
          <c:y val="4.675379269667438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products'!$AX$83:$AX$103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2.6616808030906175E-6</c:v>
                </c:pt>
                <c:pt idx="13">
                  <c:v>2.7584691959302756E-6</c:v>
                </c:pt>
                <c:pt idx="14">
                  <c:v>2.6616808030906175E-6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C8-44F0-A45A-B5B75697DAB7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products'!$AY$83:$AY$103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2.4681040174112995E-6</c:v>
                </c:pt>
                <c:pt idx="13">
                  <c:v>2.9036517851897643E-6</c:v>
                </c:pt>
                <c:pt idx="14">
                  <c:v>2.9036517851897643E-6</c:v>
                </c:pt>
                <c:pt idx="15">
                  <c:v>2.6616808030906175E-6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FC8-44F0-A45A-B5B75697DAB7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products'!$AZ$83:$AZ$103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3.1456227672889112E-6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FC8-44F0-A45A-B5B75697D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608256"/>
        <c:axId val="54609792"/>
      </c:scatterChart>
      <c:valAx>
        <c:axId val="54608256"/>
        <c:scaling>
          <c:orientation val="minMax"/>
          <c:max val="1100"/>
          <c:min val="6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09792"/>
        <c:crosses val="autoZero"/>
        <c:crossBetween val="midCat"/>
      </c:valAx>
      <c:valAx>
        <c:axId val="54609792"/>
        <c:scaling>
          <c:orientation val="minMax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08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 b="1">
                <a:solidFill>
                  <a:sysClr val="windowText" lastClr="000000"/>
                </a:solidFill>
              </a:rPr>
              <a:t>2-butene</a:t>
            </a:r>
            <a:endParaRPr lang="fr-FR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2304412519333348"/>
          <c:y val="4.675379269667438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products'!$BG$83:$BG$103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2.4197098209914702E-6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FC-4803-BA3B-A17244FD4F9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products'!$BH$83:$BH$103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2.4681040174112995E-6</c:v>
                </c:pt>
                <c:pt idx="15">
                  <c:v>2.8068633923501053E-6</c:v>
                </c:pt>
                <c:pt idx="16">
                  <c:v>3.2908053565483999E-6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FC-4803-BA3B-A17244FD4F95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products'!$BI$83:$BI$103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2.6616808030906175E-6</c:v>
                </c:pt>
                <c:pt idx="16">
                  <c:v>3.1940169637087409E-6</c:v>
                </c:pt>
                <c:pt idx="17">
                  <c:v>3.7263531243268643E-6</c:v>
                </c:pt>
                <c:pt idx="18">
                  <c:v>2.6616808030906175E-6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6FC-4803-BA3B-A17244FD4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31744"/>
        <c:axId val="54837632"/>
      </c:scatterChart>
      <c:valAx>
        <c:axId val="54831744"/>
        <c:scaling>
          <c:orientation val="minMax"/>
          <c:max val="1100"/>
          <c:min val="6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37632"/>
        <c:crosses val="autoZero"/>
        <c:crossBetween val="midCat"/>
      </c:valAx>
      <c:valAx>
        <c:axId val="54837632"/>
        <c:scaling>
          <c:orientation val="minMax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31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 b="1">
                <a:solidFill>
                  <a:sysClr val="windowText" lastClr="000000"/>
                </a:solidFill>
              </a:rPr>
              <a:t>1,3-C5H8</a:t>
            </a:r>
            <a:endParaRPr lang="fr-FR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2304412519333348"/>
          <c:y val="4.675379269667438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legers!#REF!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75-485E-B372-4DF531C05431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legers!#REF!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75-485E-B372-4DF531C05431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legers!#REF!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375-485E-B372-4DF531C05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31744"/>
        <c:axId val="54837632"/>
      </c:scatterChart>
      <c:valAx>
        <c:axId val="54831744"/>
        <c:scaling>
          <c:orientation val="minMax"/>
          <c:max val="1100"/>
          <c:min val="6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37632"/>
        <c:crosses val="autoZero"/>
        <c:crossBetween val="midCat"/>
      </c:valAx>
      <c:valAx>
        <c:axId val="54837632"/>
        <c:scaling>
          <c:orientation val="minMax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31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398 K / 125 °C</a:t>
            </a:r>
          </a:p>
        </c:rich>
      </c:tx>
      <c:layout>
        <c:manualLayout>
          <c:xMode val="edge"/>
          <c:yMode val="edge"/>
          <c:x val="0.38653022223481076"/>
          <c:y val="1.27795061039713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622921482684767E-2"/>
          <c:y val="0.12381810101213386"/>
          <c:w val="0.65436797056577212"/>
          <c:h val="0.71521694665551061"/>
        </c:manualLayout>
      </c:layout>
      <c:scatterChart>
        <c:scatterStyle val="lineMarker"/>
        <c:varyColors val="0"/>
        <c:ser>
          <c:idx val="10"/>
          <c:order val="0"/>
          <c:tx>
            <c:v>Delort 2022</c:v>
          </c:tx>
          <c:spPr>
            <a:ln w="28575">
              <a:noFill/>
            </a:ln>
          </c:spPr>
          <c:marker>
            <c:symbol val="square"/>
            <c:size val="5"/>
            <c:spPr>
              <a:noFill/>
              <a:ln w="15875">
                <a:solidFill>
                  <a:srgbClr val="FF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'LBV o-cresol'!$N$34:$N$60</c:f>
                <c:numCache>
                  <c:formatCode>General</c:formatCode>
                  <c:ptCount val="27"/>
                </c:numCache>
              </c:numRef>
            </c:plus>
            <c:minus>
              <c:numRef>
                <c:f>'LBV o-cresol'!$N$34:$N$60</c:f>
                <c:numCache>
                  <c:formatCode>General</c:formatCode>
                  <c:ptCount val="27"/>
                </c:numCache>
              </c:numRef>
            </c:minus>
          </c:errBars>
          <c:errBars>
            <c:errDir val="x"/>
            <c:errBarType val="both"/>
            <c:errValType val="fixedVal"/>
            <c:noEndCap val="1"/>
            <c:val val="0"/>
          </c:errBars>
          <c:xVal>
            <c:numRef>
              <c:f>'LBV o-cresol'!$B$4:$B$30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o-cresol'!$C$4:$C$30</c:f>
              <c:numCache>
                <c:formatCode>0.00</c:formatCode>
                <c:ptCount val="27"/>
                <c:pt idx="2">
                  <c:v>29.06</c:v>
                </c:pt>
                <c:pt idx="3">
                  <c:v>33.130000000000003</c:v>
                </c:pt>
                <c:pt idx="4" formatCode="General">
                  <c:v>36.674999999999997</c:v>
                </c:pt>
                <c:pt idx="5" formatCode="General">
                  <c:v>41.13</c:v>
                </c:pt>
                <c:pt idx="6" formatCode="General">
                  <c:v>43.82</c:v>
                </c:pt>
                <c:pt idx="7" formatCode="General">
                  <c:v>48.204999999999998</c:v>
                </c:pt>
                <c:pt idx="8" formatCode="General">
                  <c:v>51.01</c:v>
                </c:pt>
                <c:pt idx="9" formatCode="General">
                  <c:v>53.19</c:v>
                </c:pt>
                <c:pt idx="10" formatCode="General">
                  <c:v>54.49</c:v>
                </c:pt>
                <c:pt idx="11" formatCode="General">
                  <c:v>55.02</c:v>
                </c:pt>
                <c:pt idx="12" formatCode="General">
                  <c:v>54.89</c:v>
                </c:pt>
                <c:pt idx="13" formatCode="General">
                  <c:v>53.87</c:v>
                </c:pt>
                <c:pt idx="14" formatCode="General">
                  <c:v>52.36</c:v>
                </c:pt>
                <c:pt idx="15" formatCode="General">
                  <c:v>49.57</c:v>
                </c:pt>
                <c:pt idx="16" formatCode="General">
                  <c:v>46.71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69-430C-91A0-B21EB20DF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458688"/>
        <c:axId val="1474694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1"/>
                <c:tx>
                  <c:v>Modèle</c:v>
                </c:tx>
                <c:spPr>
                  <a:ln w="6350">
                    <a:solidFill>
                      <a:sysClr val="windowText" lastClr="000000"/>
                    </a:solidFill>
                  </a:ln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'LBV o-cresol'!$B$166:$B$191</c15:sqref>
                        </c15:formulaRef>
                      </c:ext>
                    </c:extLst>
                    <c:numCache>
                      <c:formatCode>General</c:formatCode>
                      <c:ptCount val="26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'LBV o-cresol'!$C$166:$C$191</c15:sqref>
                        </c15:formulaRef>
                      </c:ext>
                    </c:extLst>
                    <c:numCache>
                      <c:formatCode>General</c:formatCode>
                      <c:ptCount val="26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7669-430C-91A0-B21EB20DF9EB}"/>
                  </c:ext>
                </c:extLst>
              </c15:ser>
            </c15:filteredScatterSeries>
          </c:ext>
        </c:extLst>
      </c:scatterChart>
      <c:valAx>
        <c:axId val="147458688"/>
        <c:scaling>
          <c:orientation val="minMax"/>
          <c:max val="1.7000000000000002"/>
          <c:min val="0.5"/>
        </c:scaling>
        <c:delete val="0"/>
        <c:axPos val="b"/>
        <c:majorGridlines>
          <c:spPr>
            <a:ln>
              <a:noFill/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Richesse</a:t>
                </a:r>
              </a:p>
            </c:rich>
          </c:tx>
          <c:layout>
            <c:manualLayout>
              <c:xMode val="edge"/>
              <c:yMode val="edge"/>
              <c:x val="0.49543348365517781"/>
              <c:y val="0.91350082602072569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47469440"/>
        <c:crosses val="autoZero"/>
        <c:crossBetween val="midCat"/>
        <c:majorUnit val="0.1"/>
      </c:valAx>
      <c:valAx>
        <c:axId val="147469440"/>
        <c:scaling>
          <c:orientation val="minMax"/>
          <c:max val="65"/>
          <c:min val="15"/>
        </c:scaling>
        <c:delete val="0"/>
        <c:axPos val="l"/>
        <c:majorGridlines>
          <c:spPr>
            <a:ln>
              <a:solidFill>
                <a:sysClr val="windowText" lastClr="00000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Vitesse de flamme (cm/s)</a:t>
                </a:r>
              </a:p>
            </c:rich>
          </c:tx>
          <c:layout>
            <c:manualLayout>
              <c:xMode val="edge"/>
              <c:yMode val="edge"/>
              <c:x val="1.6877008471137527E-2"/>
              <c:y val="0.2784111795289894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47458688"/>
        <c:crosses val="autoZero"/>
        <c:crossBetween val="midCat"/>
      </c:valAx>
      <c:spPr>
        <a:noFill/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76434158119252982"/>
          <c:y val="0.44178835335003075"/>
          <c:w val="0.15940533506104715"/>
          <c:h val="0.17095899985081567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Poids des incertitudes à 125</a:t>
            </a:r>
            <a:r>
              <a:rPr lang="fr-FR" b="1" baseline="0"/>
              <a:t> °C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43736756965647E-2"/>
          <c:y val="0.10822690652093747"/>
          <c:w val="0.71488770793026435"/>
          <c:h val="0.75089887911514785"/>
        </c:manualLayout>
      </c:layout>
      <c:scatterChart>
        <c:scatterStyle val="lineMarker"/>
        <c:varyColors val="0"/>
        <c:ser>
          <c:idx val="0"/>
          <c:order val="0"/>
          <c:tx>
            <c:strRef>
              <c:f>'LBV o-cresol'!$C$97</c:f>
              <c:strCache>
                <c:ptCount val="1"/>
                <c:pt idx="0">
                  <c:v>Flat profile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'LBV o-cresol'!$B$98:$B$124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o-cresol'!$C$98:$C$124</c:f>
              <c:numCache>
                <c:formatCode>0.0</c:formatCode>
                <c:ptCount val="27"/>
                <c:pt idx="2">
                  <c:v>24.286851856999185</c:v>
                </c:pt>
                <c:pt idx="3">
                  <c:v>23.901175766671042</c:v>
                </c:pt>
                <c:pt idx="4">
                  <c:v>22.695106603322973</c:v>
                </c:pt>
                <c:pt idx="5">
                  <c:v>21.764461565696934</c:v>
                </c:pt>
                <c:pt idx="6">
                  <c:v>20.587929828408921</c:v>
                </c:pt>
                <c:pt idx="7">
                  <c:v>19.878351964229036</c:v>
                </c:pt>
                <c:pt idx="8">
                  <c:v>19.358000160985199</c:v>
                </c:pt>
                <c:pt idx="9">
                  <c:v>18.630260186012578</c:v>
                </c:pt>
                <c:pt idx="10">
                  <c:v>18.279818553592399</c:v>
                </c:pt>
                <c:pt idx="11">
                  <c:v>18.147843702758269</c:v>
                </c:pt>
                <c:pt idx="12">
                  <c:v>17.695904079151113</c:v>
                </c:pt>
                <c:pt idx="13">
                  <c:v>17.119946459087103</c:v>
                </c:pt>
                <c:pt idx="14">
                  <c:v>17.587852390097172</c:v>
                </c:pt>
                <c:pt idx="15">
                  <c:v>17.468215138712008</c:v>
                </c:pt>
                <c:pt idx="16">
                  <c:v>17.517686504228138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F5-44AB-868A-9B68DE69DB6F}"/>
            </c:ext>
          </c:extLst>
        </c:ser>
        <c:ser>
          <c:idx val="1"/>
          <c:order val="1"/>
          <c:tx>
            <c:strRef>
              <c:f>'LBV o-cresol'!$D$97</c:f>
              <c:strCache>
                <c:ptCount val="1"/>
                <c:pt idx="0">
                  <c:v>Flowmeters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'LBV o-cresol'!$B$98:$B$124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o-cresol'!$D$98:$D$124</c:f>
              <c:numCache>
                <c:formatCode>0.0</c:formatCode>
                <c:ptCount val="27"/>
                <c:pt idx="2">
                  <c:v>7.1765295004698482</c:v>
                </c:pt>
                <c:pt idx="3">
                  <c:v>8.6536182864796185</c:v>
                </c:pt>
                <c:pt idx="4">
                  <c:v>9.7263819352418253</c:v>
                </c:pt>
                <c:pt idx="5">
                  <c:v>11.135613610772218</c:v>
                </c:pt>
                <c:pt idx="6">
                  <c:v>11.90023843857313</c:v>
                </c:pt>
                <c:pt idx="7">
                  <c:v>13.356748216050473</c:v>
                </c:pt>
                <c:pt idx="8">
                  <c:v>14.499815168350688</c:v>
                </c:pt>
                <c:pt idx="9">
                  <c:v>15.286608722726843</c:v>
                </c:pt>
                <c:pt idx="10">
                  <c:v>16.102057133907284</c:v>
                </c:pt>
                <c:pt idx="11">
                  <c:v>16.876585298870058</c:v>
                </c:pt>
                <c:pt idx="12">
                  <c:v>17.12989323969402</c:v>
                </c:pt>
                <c:pt idx="13">
                  <c:v>16.938222461899478</c:v>
                </c:pt>
                <c:pt idx="14">
                  <c:v>17.583593464795594</c:v>
                </c:pt>
                <c:pt idx="15">
                  <c:v>17.161145633663782</c:v>
                </c:pt>
                <c:pt idx="16">
                  <c:v>16.807676352963064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F5-44AB-868A-9B68DE69DB6F}"/>
            </c:ext>
          </c:extLst>
        </c:ser>
        <c:ser>
          <c:idx val="2"/>
          <c:order val="2"/>
          <c:tx>
            <c:strRef>
              <c:f>'LBV o-cresol'!$E$97</c:f>
              <c:strCache>
                <c:ptCount val="1"/>
                <c:pt idx="0">
                  <c:v>thermocouples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'LBV o-cresol'!$B$98:$B$124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o-cresol'!$E$98:$E$124</c:f>
              <c:numCache>
                <c:formatCode>0.0</c:formatCode>
                <c:ptCount val="27"/>
                <c:pt idx="2">
                  <c:v>48.57370371399837</c:v>
                </c:pt>
                <c:pt idx="3">
                  <c:v>47.802351533342083</c:v>
                </c:pt>
                <c:pt idx="4">
                  <c:v>45.390213206645946</c:v>
                </c:pt>
                <c:pt idx="5">
                  <c:v>43.528923131393867</c:v>
                </c:pt>
                <c:pt idx="6">
                  <c:v>41.175859656817842</c:v>
                </c:pt>
                <c:pt idx="7">
                  <c:v>39.756703928458073</c:v>
                </c:pt>
                <c:pt idx="8">
                  <c:v>38.716000321970398</c:v>
                </c:pt>
                <c:pt idx="9">
                  <c:v>37.260520372025155</c:v>
                </c:pt>
                <c:pt idx="10">
                  <c:v>36.559637107184798</c:v>
                </c:pt>
                <c:pt idx="11">
                  <c:v>36.295687405516539</c:v>
                </c:pt>
                <c:pt idx="12">
                  <c:v>35.391808158302226</c:v>
                </c:pt>
                <c:pt idx="13">
                  <c:v>34.239892918174206</c:v>
                </c:pt>
                <c:pt idx="14">
                  <c:v>35.175704780194344</c:v>
                </c:pt>
                <c:pt idx="15">
                  <c:v>34.936430277424016</c:v>
                </c:pt>
                <c:pt idx="16">
                  <c:v>35.035373008456276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DF5-44AB-868A-9B68DE69DB6F}"/>
            </c:ext>
          </c:extLst>
        </c:ser>
        <c:ser>
          <c:idx val="4"/>
          <c:order val="3"/>
          <c:tx>
            <c:strRef>
              <c:f>'LBV o-cresol'!$G$97</c:f>
              <c:strCache>
                <c:ptCount val="1"/>
                <c:pt idx="0">
                  <c:v>T chamber (th_couple + appréciation)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'LBV o-cresol'!$B$98:$B$124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o-cresol'!$G$98:$G$124</c:f>
              <c:numCache>
                <c:formatCode>0.0</c:formatCode>
                <c:ptCount val="27"/>
                <c:pt idx="2">
                  <c:v>11.101618364506116</c:v>
                </c:pt>
                <c:pt idx="3">
                  <c:v>10.26287020039004</c:v>
                </c:pt>
                <c:pt idx="4">
                  <c:v>12.657022297322928</c:v>
                </c:pt>
                <c:pt idx="5">
                  <c:v>13.833022128861874</c:v>
                </c:pt>
                <c:pt idx="6">
                  <c:v>16.56052614487287</c:v>
                </c:pt>
                <c:pt idx="7">
                  <c:v>17.026541625798068</c:v>
                </c:pt>
                <c:pt idx="8">
                  <c:v>17.178186353173832</c:v>
                </c:pt>
                <c:pt idx="9">
                  <c:v>18.453302342654649</c:v>
                </c:pt>
                <c:pt idx="10">
                  <c:v>18.388384146334946</c:v>
                </c:pt>
                <c:pt idx="11">
                  <c:v>17.595734868197031</c:v>
                </c:pt>
                <c:pt idx="12">
                  <c:v>18.496576377493483</c:v>
                </c:pt>
                <c:pt idx="13">
                  <c:v>20.322402256441748</c:v>
                </c:pt>
                <c:pt idx="14">
                  <c:v>17.489790653933994</c:v>
                </c:pt>
                <c:pt idx="15">
                  <c:v>17.885716253685434</c:v>
                </c:pt>
                <c:pt idx="16">
                  <c:v>17.586859800707906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F5-44AB-868A-9B68DE69DB6F}"/>
            </c:ext>
          </c:extLst>
        </c:ser>
        <c:ser>
          <c:idx val="3"/>
          <c:order val="4"/>
          <c:tx>
            <c:v>others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'LBV o-cresol'!$B$98:$B$124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o-cresol'!$F$98:$F$124</c:f>
              <c:numCache>
                <c:formatCode>0.0</c:formatCode>
                <c:ptCount val="27"/>
                <c:pt idx="2">
                  <c:v>8.8612965640264711</c:v>
                </c:pt>
                <c:pt idx="3">
                  <c:v>9.379984213117206</c:v>
                </c:pt>
                <c:pt idx="4">
                  <c:v>9.5312759574663346</c:v>
                </c:pt>
                <c:pt idx="5">
                  <c:v>9.7379795632751041</c:v>
                </c:pt>
                <c:pt idx="6">
                  <c:v>9.7754459313272388</c:v>
                </c:pt>
                <c:pt idx="7">
                  <c:v>9.9816542654643534</c:v>
                </c:pt>
                <c:pt idx="8">
                  <c:v>10.247997995519887</c:v>
                </c:pt>
                <c:pt idx="9">
                  <c:v>10.369308376580772</c:v>
                </c:pt>
                <c:pt idx="10">
                  <c:v>10.670103058980578</c:v>
                </c:pt>
                <c:pt idx="11">
                  <c:v>11.084148724658123</c:v>
                </c:pt>
                <c:pt idx="12">
                  <c:v>11.285818145359173</c:v>
                </c:pt>
                <c:pt idx="13">
                  <c:v>11.379535904397452</c:v>
                </c:pt>
                <c:pt idx="14">
                  <c:v>12.163058710978904</c:v>
                </c:pt>
                <c:pt idx="15">
                  <c:v>12.548492696514742</c:v>
                </c:pt>
                <c:pt idx="16">
                  <c:v>13.052404333644633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DF5-44AB-868A-9B68DE69D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2079440"/>
        <c:axId val="1165778096"/>
      </c:scatterChart>
      <c:valAx>
        <c:axId val="1462079440"/>
        <c:scaling>
          <c:orientation val="minMax"/>
          <c:max val="1.4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="1"/>
                  <a:t>φ</a:t>
                </a:r>
                <a:endParaRPr lang="fr-FR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778096"/>
        <c:crosses val="autoZero"/>
        <c:crossBetween val="midCat"/>
      </c:valAx>
      <c:valAx>
        <c:axId val="116577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Part d'incertitude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07944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894921944068789"/>
          <c:y val="0.3175632098870384"/>
          <c:w val="0.20699086828612862"/>
          <c:h val="0.38188754849374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Incertitudes à 125</a:t>
            </a:r>
            <a:r>
              <a:rPr lang="fr-FR" b="1" baseline="0"/>
              <a:t> °C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43736756965647E-2"/>
          <c:y val="0.10822690652093747"/>
          <c:w val="0.71488770793026435"/>
          <c:h val="0.75089887911514785"/>
        </c:manualLayout>
      </c:layout>
      <c:scatterChart>
        <c:scatterStyle val="lineMarker"/>
        <c:varyColors val="0"/>
        <c:ser>
          <c:idx val="0"/>
          <c:order val="0"/>
          <c:tx>
            <c:strRef>
              <c:f>'LBV o-cresol'!$C$97</c:f>
              <c:strCache>
                <c:ptCount val="1"/>
                <c:pt idx="0">
                  <c:v>Flat profile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'LBV o-cresol'!$B$34:$B$60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o-cresol'!$C$34:$C$60</c:f>
              <c:numCache>
                <c:formatCode>0.000</c:formatCode>
                <c:ptCount val="27"/>
                <c:pt idx="2">
                  <c:v>0.54815571697700904</c:v>
                </c:pt>
                <c:pt idx="3">
                  <c:v>0.50962081009149329</c:v>
                </c:pt>
                <c:pt idx="4">
                  <c:v>0.47622389079071287</c:v>
                </c:pt>
                <c:pt idx="5">
                  <c:v>0.44700158640252996</c:v>
                </c:pt>
                <c:pt idx="6">
                  <c:v>0.42121720017766279</c:v>
                </c:pt>
                <c:pt idx="7">
                  <c:v>0.39829774575555854</c:v>
                </c:pt>
                <c:pt idx="8">
                  <c:v>0.37779086548314966</c:v>
                </c:pt>
                <c:pt idx="9">
                  <c:v>0.35933467323798146</c:v>
                </c:pt>
                <c:pt idx="10">
                  <c:v>0.34263621358759128</c:v>
                </c:pt>
                <c:pt idx="11">
                  <c:v>0.32745579572360017</c:v>
                </c:pt>
                <c:pt idx="12">
                  <c:v>0.31359541419560838</c:v>
                </c:pt>
                <c:pt idx="13">
                  <c:v>0.30089006446161587</c:v>
                </c:pt>
                <c:pt idx="14">
                  <c:v>0.28920114270634267</c:v>
                </c:pt>
                <c:pt idx="15">
                  <c:v>0.27841136877839817</c:v>
                </c:pt>
                <c:pt idx="16">
                  <c:v>0.26842083736363476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A1-401B-87A8-7BFCBD2A771C}"/>
            </c:ext>
          </c:extLst>
        </c:ser>
        <c:ser>
          <c:idx val="1"/>
          <c:order val="1"/>
          <c:tx>
            <c:strRef>
              <c:f>'LBV o-cresol'!$D$97</c:f>
              <c:strCache>
                <c:ptCount val="1"/>
                <c:pt idx="0">
                  <c:v>Flowmeters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'LBV o-cresol'!$B$34:$B$60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o-cresol'!$D$34:$D$60</c:f>
              <c:numCache>
                <c:formatCode>0.000</c:formatCode>
                <c:ptCount val="27"/>
                <c:pt idx="2">
                  <c:v>0.16197470536318256</c:v>
                </c:pt>
                <c:pt idx="3">
                  <c:v>0.18451242752366642</c:v>
                </c:pt>
                <c:pt idx="4">
                  <c:v>0.20409401592496448</c:v>
                </c:pt>
                <c:pt idx="5">
                  <c:v>0.22870480551772812</c:v>
                </c:pt>
                <c:pt idx="6">
                  <c:v>0.24347203231796513</c:v>
                </c:pt>
                <c:pt idx="7">
                  <c:v>0.26762594377294047</c:v>
                </c:pt>
                <c:pt idx="8">
                  <c:v>0.28297849345188336</c:v>
                </c:pt>
                <c:pt idx="9">
                  <c:v>0.29484336211375223</c:v>
                </c:pt>
                <c:pt idx="10">
                  <c:v>0.30181633757238846</c:v>
                </c:pt>
                <c:pt idx="11">
                  <c:v>0.30451748200249085</c:v>
                </c:pt>
                <c:pt idx="12">
                  <c:v>0.30356493466515733</c:v>
                </c:pt>
                <c:pt idx="13">
                  <c:v>0.29769619084999688</c:v>
                </c:pt>
                <c:pt idx="14">
                  <c:v>0.28913111220821258</c:v>
                </c:pt>
                <c:pt idx="15">
                  <c:v>0.2735172430459345</c:v>
                </c:pt>
                <c:pt idx="16">
                  <c:v>0.25754146015287965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A1-401B-87A8-7BFCBD2A771C}"/>
            </c:ext>
          </c:extLst>
        </c:ser>
        <c:ser>
          <c:idx val="2"/>
          <c:order val="2"/>
          <c:tx>
            <c:strRef>
              <c:f>'LBV o-cresol'!$E$33</c:f>
              <c:strCache>
                <c:ptCount val="1"/>
                <c:pt idx="0">
                  <c:v>thermocouples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'LBV o-cresol'!$B$34:$B$60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o-cresol'!$E$34:$E$60</c:f>
              <c:numCache>
                <c:formatCode>0.000</c:formatCode>
                <c:ptCount val="27"/>
                <c:pt idx="2">
                  <c:v>1.0963114339540181</c:v>
                </c:pt>
                <c:pt idx="3">
                  <c:v>1.0192416201829866</c:v>
                </c:pt>
                <c:pt idx="4">
                  <c:v>0.95244778158142573</c:v>
                </c:pt>
                <c:pt idx="5">
                  <c:v>0.89400317280505992</c:v>
                </c:pt>
                <c:pt idx="6">
                  <c:v>0.84243440035532557</c:v>
                </c:pt>
                <c:pt idx="7">
                  <c:v>0.79659549151111708</c:v>
                </c:pt>
                <c:pt idx="8">
                  <c:v>0.75558173096629933</c:v>
                </c:pt>
                <c:pt idx="9">
                  <c:v>0.71866934647596292</c:v>
                </c:pt>
                <c:pt idx="10">
                  <c:v>0.68527242717518255</c:v>
                </c:pt>
                <c:pt idx="11">
                  <c:v>0.65491159144720035</c:v>
                </c:pt>
                <c:pt idx="12">
                  <c:v>0.62719082839121676</c:v>
                </c:pt>
                <c:pt idx="13">
                  <c:v>0.60178012892323174</c:v>
                </c:pt>
                <c:pt idx="14">
                  <c:v>0.57840228541268535</c:v>
                </c:pt>
                <c:pt idx="15">
                  <c:v>0.55682273755679634</c:v>
                </c:pt>
                <c:pt idx="16">
                  <c:v>0.53684167472726951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4A1-401B-87A8-7BFCBD2A771C}"/>
            </c:ext>
          </c:extLst>
        </c:ser>
        <c:ser>
          <c:idx val="4"/>
          <c:order val="3"/>
          <c:tx>
            <c:strRef>
              <c:f>'LBV o-cresol'!$G$97</c:f>
              <c:strCache>
                <c:ptCount val="1"/>
                <c:pt idx="0">
                  <c:v>T chamber (th_couple + appréciation)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'LBV o-cresol'!$B$34:$B$60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o-cresol'!$G$34:$G$60</c:f>
              <c:numCache>
                <c:formatCode>0.000</c:formatCode>
                <c:ptCount val="27"/>
                <c:pt idx="2">
                  <c:v>0.25056419868791002</c:v>
                </c:pt>
                <c:pt idx="3">
                  <c:v>0.21882489281886389</c:v>
                </c:pt>
                <c:pt idx="4">
                  <c:v>0.26558925276752771</c:v>
                </c:pt>
                <c:pt idx="5">
                  <c:v>0.28410456273764279</c:v>
                </c:pt>
                <c:pt idx="6">
                  <c:v>0.33881883775351013</c:v>
                </c:pt>
                <c:pt idx="7">
                  <c:v>0.34115670955882338</c:v>
                </c:pt>
                <c:pt idx="8">
                  <c:v>0.33524960408235083</c:v>
                </c:pt>
                <c:pt idx="9">
                  <c:v>0.35592156530577662</c:v>
                </c:pt>
                <c:pt idx="10">
                  <c:v>0.34467116286863259</c:v>
                </c:pt>
                <c:pt idx="11">
                  <c:v>0.31749366244162786</c:v>
                </c:pt>
                <c:pt idx="12">
                  <c:v>0.32778441295546551</c:v>
                </c:pt>
                <c:pt idx="13">
                  <c:v>0.35717453553775358</c:v>
                </c:pt>
                <c:pt idx="14">
                  <c:v>0.28758869079776705</c:v>
                </c:pt>
                <c:pt idx="15">
                  <c:v>0.28506557219662038</c:v>
                </c:pt>
                <c:pt idx="16">
                  <c:v>0.26948076923076925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4A1-401B-87A8-7BFCBD2A771C}"/>
            </c:ext>
          </c:extLst>
        </c:ser>
        <c:ser>
          <c:idx val="3"/>
          <c:order val="4"/>
          <c:tx>
            <c:v>others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'LBV o-cresol'!$B$34:$B$60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o-cresol'!$F$34:$F$60</c:f>
              <c:numCache>
                <c:formatCode>0.000</c:formatCode>
                <c:ptCount val="27"/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4A1-401B-87A8-7BFCBD2A771C}"/>
            </c:ext>
          </c:extLst>
        </c:ser>
        <c:ser>
          <c:idx val="5"/>
          <c:order val="5"/>
          <c:tx>
            <c:v>TOTAL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'LBV o-cresol'!$B$34:$B$60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o-cresol'!$H$34:$H$60</c:f>
              <c:numCache>
                <c:formatCode>0.00</c:formatCode>
                <c:ptCount val="27"/>
                <c:pt idx="2">
                  <c:v>2.2570060549821198</c:v>
                </c:pt>
                <c:pt idx="3">
                  <c:v>2.1321997506170103</c:v>
                </c:pt>
                <c:pt idx="4">
                  <c:v>2.0983549410646307</c:v>
                </c:pt>
                <c:pt idx="5">
                  <c:v>2.0538141274629607</c:v>
                </c:pt>
                <c:pt idx="6">
                  <c:v>2.0459424706044635</c:v>
                </c:pt>
                <c:pt idx="7">
                  <c:v>2.0036758905984393</c:v>
                </c:pt>
                <c:pt idx="8">
                  <c:v>1.951600693983683</c:v>
                </c:pt>
                <c:pt idx="9">
                  <c:v>1.9287689471334732</c:v>
                </c:pt>
                <c:pt idx="10">
                  <c:v>1.8743961412037948</c:v>
                </c:pt>
                <c:pt idx="11">
                  <c:v>1.804378531614919</c:v>
                </c:pt>
                <c:pt idx="12">
                  <c:v>1.7721355902074478</c:v>
                </c:pt>
                <c:pt idx="13">
                  <c:v>1.7575409197725982</c:v>
                </c:pt>
                <c:pt idx="14">
                  <c:v>1.6443232311250076</c:v>
                </c:pt>
                <c:pt idx="15">
                  <c:v>1.5938169215777496</c:v>
                </c:pt>
                <c:pt idx="16">
                  <c:v>1.5322847414745531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4A1-401B-87A8-7BFCBD2A7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2079440"/>
        <c:axId val="1165778096"/>
      </c:scatterChart>
      <c:valAx>
        <c:axId val="1462079440"/>
        <c:scaling>
          <c:orientation val="minMax"/>
          <c:max val="1.4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="1"/>
                  <a:t>φ</a:t>
                </a:r>
                <a:endParaRPr lang="fr-FR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778096"/>
        <c:crosses val="autoZero"/>
        <c:crossBetween val="midCat"/>
      </c:valAx>
      <c:valAx>
        <c:axId val="116577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1" i="0" baseline="0">
                    <a:effectLst/>
                  </a:rPr>
                  <a:t>Incertitude (cm/s)</a:t>
                </a:r>
                <a:endParaRPr lang="fr-FR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07944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894921944068789"/>
          <c:y val="0.3175632098870384"/>
          <c:w val="0.2105078055931211"/>
          <c:h val="0.36564808616919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Poids des incertitudes à 125</a:t>
            </a:r>
            <a:r>
              <a:rPr lang="fr-FR" b="1" baseline="0"/>
              <a:t> °C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43736756965647E-2"/>
          <c:y val="0.10822690652093747"/>
          <c:w val="0.71488770793026435"/>
          <c:h val="0.75089887911514785"/>
        </c:manualLayout>
      </c:layout>
      <c:scatterChart>
        <c:scatterStyle val="lineMarker"/>
        <c:varyColors val="0"/>
        <c:ser>
          <c:idx val="1"/>
          <c:order val="0"/>
          <c:tx>
            <c:v>Facilities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'LBV o-cresol'!$B$129:$B$155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o-cresol'!$E$129:$E$155</c:f>
              <c:numCache>
                <c:formatCode>0.0</c:formatCode>
                <c:ptCount val="27"/>
                <c:pt idx="2">
                  <c:v>70.162338960747746</c:v>
                </c:pt>
                <c:pt idx="3">
                  <c:v>70.967389133133935</c:v>
                </c:pt>
                <c:pt idx="4">
                  <c:v>70.976382248015568</c:v>
                </c:pt>
                <c:pt idx="5">
                  <c:v>71.319027369872117</c:v>
                </c:pt>
                <c:pt idx="6">
                  <c:v>71.131807099154642</c:v>
                </c:pt>
                <c:pt idx="7">
                  <c:v>71.608377222871937</c:v>
                </c:pt>
                <c:pt idx="8">
                  <c:v>72.052906662427887</c:v>
                </c:pt>
                <c:pt idx="9">
                  <c:v>72.143088642660089</c:v>
                </c:pt>
                <c:pt idx="10">
                  <c:v>72.525989373240122</c:v>
                </c:pt>
                <c:pt idx="11">
                  <c:v>73.054288863143242</c:v>
                </c:pt>
                <c:pt idx="12">
                  <c:v>73.055807732102153</c:v>
                </c:pt>
                <c:pt idx="13">
                  <c:v>72.718852412692016</c:v>
                </c:pt>
                <c:pt idx="14">
                  <c:v>73.667252282935834</c:v>
                </c:pt>
                <c:pt idx="15">
                  <c:v>73.588926734445266</c:v>
                </c:pt>
                <c:pt idx="16">
                  <c:v>73.68888359541792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ED-4612-B3E8-68D6D5FF961A}"/>
            </c:ext>
          </c:extLst>
        </c:ser>
        <c:ser>
          <c:idx val="0"/>
          <c:order val="1"/>
          <c:tx>
            <c:v>Utilisateur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'LBV o-cresol'!$B$129:$B$155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o-cresol'!$H$129:$H$155</c:f>
              <c:numCache>
                <c:formatCode>0.0</c:formatCode>
                <c:ptCount val="27"/>
                <c:pt idx="2">
                  <c:v>29.837661039252243</c:v>
                </c:pt>
                <c:pt idx="3">
                  <c:v>29.032610866866062</c:v>
                </c:pt>
                <c:pt idx="4">
                  <c:v>29.023617751984439</c:v>
                </c:pt>
                <c:pt idx="5">
                  <c:v>28.680972630127869</c:v>
                </c:pt>
                <c:pt idx="6">
                  <c:v>28.868192900845358</c:v>
                </c:pt>
                <c:pt idx="7">
                  <c:v>28.39162277712807</c:v>
                </c:pt>
                <c:pt idx="8">
                  <c:v>27.947093337572113</c:v>
                </c:pt>
                <c:pt idx="9">
                  <c:v>27.856911357339904</c:v>
                </c:pt>
                <c:pt idx="10">
                  <c:v>27.47401062675987</c:v>
                </c:pt>
                <c:pt idx="11">
                  <c:v>26.945711136856787</c:v>
                </c:pt>
                <c:pt idx="12">
                  <c:v>26.944192267897854</c:v>
                </c:pt>
                <c:pt idx="13">
                  <c:v>27.281147587307977</c:v>
                </c:pt>
                <c:pt idx="14">
                  <c:v>26.332747717064169</c:v>
                </c:pt>
                <c:pt idx="15">
                  <c:v>26.411073265554727</c:v>
                </c:pt>
                <c:pt idx="16">
                  <c:v>26.311116404582091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ED-4612-B3E8-68D6D5FF9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2079440"/>
        <c:axId val="1165778096"/>
      </c:scatterChart>
      <c:valAx>
        <c:axId val="1462079440"/>
        <c:scaling>
          <c:orientation val="minMax"/>
          <c:max val="1.4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="1"/>
                  <a:t>φ</a:t>
                </a:r>
                <a:endParaRPr lang="fr-FR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778096"/>
        <c:crosses val="autoZero"/>
        <c:crossBetween val="midCat"/>
      </c:valAx>
      <c:valAx>
        <c:axId val="116577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Part d'incertitude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07944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894921944068789"/>
          <c:y val="0.3175632098870384"/>
          <c:w val="0.13841059079977508"/>
          <c:h val="0.268087350210747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Incertitudes relatives à 125</a:t>
            </a:r>
            <a:r>
              <a:rPr lang="fr-FR" b="1" baseline="0"/>
              <a:t> °C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943736756965647E-2"/>
          <c:y val="0.10822690652093747"/>
          <c:w val="0.71488770793026435"/>
          <c:h val="0.75089887911514785"/>
        </c:manualLayout>
      </c:layout>
      <c:scatterChart>
        <c:scatterStyle val="lineMarker"/>
        <c:varyColors val="0"/>
        <c:ser>
          <c:idx val="6"/>
          <c:order val="0"/>
          <c:tx>
            <c:strRef>
              <c:f>'LBV o-cresol'!$C$97</c:f>
              <c:strCache>
                <c:ptCount val="1"/>
                <c:pt idx="0">
                  <c:v>Flat profile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'LBV o-cresol'!$B$34:$B$60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o-cresol'!$C$66:$C$92</c:f>
              <c:numCache>
                <c:formatCode>0.00</c:formatCode>
                <c:ptCount val="27"/>
                <c:pt idx="2">
                  <c:v>1.8862894596593567</c:v>
                </c:pt>
                <c:pt idx="3">
                  <c:v>1.5382457292227385</c:v>
                </c:pt>
                <c:pt idx="4">
                  <c:v>1.2984973164027618</c:v>
                </c:pt>
                <c:pt idx="5">
                  <c:v>1.0868018147399219</c:v>
                </c:pt>
                <c:pt idx="6">
                  <c:v>0.96124418114482602</c:v>
                </c:pt>
                <c:pt idx="7">
                  <c:v>0.82625815943482739</c:v>
                </c:pt>
                <c:pt idx="8">
                  <c:v>0.74062118306831937</c:v>
                </c:pt>
                <c:pt idx="9">
                  <c:v>0.67556810159424985</c:v>
                </c:pt>
                <c:pt idx="10">
                  <c:v>0.62880567734922233</c:v>
                </c:pt>
                <c:pt idx="11">
                  <c:v>0.59515775304180329</c:v>
                </c:pt>
                <c:pt idx="12">
                  <c:v>0.57131611258081327</c:v>
                </c:pt>
                <c:pt idx="13">
                  <c:v>0.55854847681755315</c:v>
                </c:pt>
                <c:pt idx="14">
                  <c:v>0.55233220532151006</c:v>
                </c:pt>
                <c:pt idx="15">
                  <c:v>0.56165295295218509</c:v>
                </c:pt>
                <c:pt idx="16">
                  <c:v>0.57465390144216388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92-4735-A9CB-12320F3254A4}"/>
            </c:ext>
          </c:extLst>
        </c:ser>
        <c:ser>
          <c:idx val="7"/>
          <c:order val="1"/>
          <c:tx>
            <c:strRef>
              <c:f>'LBV o-cresol'!$D$97</c:f>
              <c:strCache>
                <c:ptCount val="1"/>
                <c:pt idx="0">
                  <c:v>Flowmeters</c:v>
                </c:pt>
              </c:strCache>
            </c:strRef>
          </c:tx>
          <c:marker>
            <c:symbol val="none"/>
          </c:marker>
          <c:xVal>
            <c:numRef>
              <c:f>'LBV o-cresol'!$B$34:$B$60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o-cresol'!$D$66:$D$92</c:f>
              <c:numCache>
                <c:formatCode>0.00</c:formatCode>
                <c:ptCount val="27"/>
                <c:pt idx="2">
                  <c:v>0.55738026621879755</c:v>
                </c:pt>
                <c:pt idx="3">
                  <c:v>0.55693458353053549</c:v>
                </c:pt>
                <c:pt idx="4">
                  <c:v>0.55649356762089841</c:v>
                </c:pt>
                <c:pt idx="5">
                  <c:v>0.55605350235285222</c:v>
                </c:pt>
                <c:pt idx="6">
                  <c:v>0.5556185128205503</c:v>
                </c:pt>
                <c:pt idx="7">
                  <c:v>0.55518295565385434</c:v>
                </c:pt>
                <c:pt idx="8">
                  <c:v>0.55475101637303148</c:v>
                </c:pt>
                <c:pt idx="9">
                  <c:v>0.55432104176302355</c:v>
                </c:pt>
                <c:pt idx="10">
                  <c:v>0.55389307684417033</c:v>
                </c:pt>
                <c:pt idx="11">
                  <c:v>0.55346688840874381</c:v>
                </c:pt>
                <c:pt idx="12">
                  <c:v>0.55304232950475007</c:v>
                </c:pt>
                <c:pt idx="13">
                  <c:v>0.55261962288842936</c:v>
                </c:pt>
                <c:pt idx="14">
                  <c:v>0.55219845723493621</c:v>
                </c:pt>
                <c:pt idx="15">
                  <c:v>0.55177979230569807</c:v>
                </c:pt>
                <c:pt idx="16">
                  <c:v>0.5513625779338035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92-4735-A9CB-12320F3254A4}"/>
            </c:ext>
          </c:extLst>
        </c:ser>
        <c:ser>
          <c:idx val="8"/>
          <c:order val="2"/>
          <c:tx>
            <c:strRef>
              <c:f>'LBV o-cresol'!$E$33</c:f>
              <c:strCache>
                <c:ptCount val="1"/>
                <c:pt idx="0">
                  <c:v>thermocouples</c:v>
                </c:pt>
              </c:strCache>
            </c:strRef>
          </c:tx>
          <c:marker>
            <c:symbol val="none"/>
          </c:marker>
          <c:xVal>
            <c:numRef>
              <c:f>'LBV o-cresol'!$B$34:$B$60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o-cresol'!$E$66:$E$92</c:f>
              <c:numCache>
                <c:formatCode>0.00</c:formatCode>
                <c:ptCount val="27"/>
                <c:pt idx="2">
                  <c:v>3.7725789193187134</c:v>
                </c:pt>
                <c:pt idx="3">
                  <c:v>3.076491458445477</c:v>
                </c:pt>
                <c:pt idx="4">
                  <c:v>2.5969946328055236</c:v>
                </c:pt>
                <c:pt idx="5">
                  <c:v>2.1736036294798438</c:v>
                </c:pt>
                <c:pt idx="6">
                  <c:v>1.922488362289652</c:v>
                </c:pt>
                <c:pt idx="7">
                  <c:v>1.6525163188696548</c:v>
                </c:pt>
                <c:pt idx="8">
                  <c:v>1.4812423661366387</c:v>
                </c:pt>
                <c:pt idx="9">
                  <c:v>1.3511362031884997</c:v>
                </c:pt>
                <c:pt idx="10">
                  <c:v>1.2576113546984447</c:v>
                </c:pt>
                <c:pt idx="11">
                  <c:v>1.1903155060836066</c:v>
                </c:pt>
                <c:pt idx="12">
                  <c:v>1.1426322251616265</c:v>
                </c:pt>
                <c:pt idx="13">
                  <c:v>1.1170969536351063</c:v>
                </c:pt>
                <c:pt idx="14">
                  <c:v>1.1046644106430201</c:v>
                </c:pt>
                <c:pt idx="15">
                  <c:v>1.1233059059043702</c:v>
                </c:pt>
                <c:pt idx="16">
                  <c:v>1.1493078028843278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592-4735-A9CB-12320F3254A4}"/>
            </c:ext>
          </c:extLst>
        </c:ser>
        <c:ser>
          <c:idx val="0"/>
          <c:order val="3"/>
          <c:tx>
            <c:v>T chambre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'LBV o-cresol'!$B$66:$B$92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o-cresol'!$G$66:$G$92</c:f>
              <c:numCache>
                <c:formatCode>0.00</c:formatCode>
                <c:ptCount val="27"/>
                <c:pt idx="2">
                  <c:v>0.86223055295220241</c:v>
                </c:pt>
                <c:pt idx="3">
                  <c:v>0.66050375133976413</c:v>
                </c:pt>
                <c:pt idx="4">
                  <c:v>0.7241697416974171</c:v>
                </c:pt>
                <c:pt idx="5">
                  <c:v>0.69074778200253528</c:v>
                </c:pt>
                <c:pt idx="6">
                  <c:v>0.77320592823712941</c:v>
                </c:pt>
                <c:pt idx="7">
                  <c:v>0.70772058823529382</c:v>
                </c:pt>
                <c:pt idx="8">
                  <c:v>0.65722329755410869</c:v>
                </c:pt>
                <c:pt idx="9">
                  <c:v>0.6691512790106724</c:v>
                </c:pt>
                <c:pt idx="10">
                  <c:v>0.63254021447721154</c:v>
                </c:pt>
                <c:pt idx="11">
                  <c:v>0.57705136757838571</c:v>
                </c:pt>
                <c:pt idx="12">
                  <c:v>0.59716599190283381</c:v>
                </c:pt>
                <c:pt idx="13">
                  <c:v>0.66303050963013477</c:v>
                </c:pt>
                <c:pt idx="14">
                  <c:v>0.54925265622186226</c:v>
                </c:pt>
                <c:pt idx="15">
                  <c:v>0.57507680491551416</c:v>
                </c:pt>
                <c:pt idx="16">
                  <c:v>0.57692307692307698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592-4735-A9CB-12320F3254A4}"/>
            </c:ext>
          </c:extLst>
        </c:ser>
        <c:ser>
          <c:idx val="10"/>
          <c:order val="4"/>
          <c:tx>
            <c:v>others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'LBV o-cresol'!$B$34:$B$60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o-cresol'!$F$66:$F$92</c:f>
              <c:numCache>
                <c:formatCode>0.00</c:formatCode>
                <c:ptCount val="27"/>
                <c:pt idx="2">
                  <c:v>0.68823124569855487</c:v>
                </c:pt>
                <c:pt idx="3">
                  <c:v>0.60368246302444917</c:v>
                </c:pt>
                <c:pt idx="4">
                  <c:v>0.54533060668030009</c:v>
                </c:pt>
                <c:pt idx="5">
                  <c:v>0.48626306831996113</c:v>
                </c:pt>
                <c:pt idx="6">
                  <c:v>0.45641259698767689</c:v>
                </c:pt>
                <c:pt idx="7">
                  <c:v>0.41489472046468212</c:v>
                </c:pt>
                <c:pt idx="8">
                  <c:v>0.39207998431680069</c:v>
                </c:pt>
                <c:pt idx="9">
                  <c:v>0.37601052829479231</c:v>
                </c:pt>
                <c:pt idx="10">
                  <c:v>0.36703982382088457</c:v>
                </c:pt>
                <c:pt idx="11">
                  <c:v>0.36350418029807341</c:v>
                </c:pt>
                <c:pt idx="12">
                  <c:v>0.36436509382401167</c:v>
                </c:pt>
                <c:pt idx="13">
                  <c:v>0.37126415444588828</c:v>
                </c:pt>
                <c:pt idx="14">
                  <c:v>0.38197097020626436</c:v>
                </c:pt>
                <c:pt idx="15">
                  <c:v>0.40346984062941299</c:v>
                </c:pt>
                <c:pt idx="16">
                  <c:v>0.42817383857846286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592-4735-A9CB-12320F325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2079440"/>
        <c:axId val="1165778096"/>
        <c:extLst>
          <c:ext xmlns:c15="http://schemas.microsoft.com/office/drawing/2012/chart" uri="{02D57815-91ED-43cb-92C2-25804820EDAC}">
            <c15:filteredScatterSeries>
              <c15:ser>
                <c:idx val="11"/>
                <c:order val="5"/>
                <c:tx>
                  <c:v>TOTAL</c:v>
                </c:tx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'LBV o-cresol'!$B$34:$B$60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0.55000000000000004</c:v>
                      </c:pt>
                      <c:pt idx="1">
                        <c:v>0.6</c:v>
                      </c:pt>
                      <c:pt idx="2">
                        <c:v>0.65</c:v>
                      </c:pt>
                      <c:pt idx="3">
                        <c:v>0.7</c:v>
                      </c:pt>
                      <c:pt idx="4">
                        <c:v>0.75</c:v>
                      </c:pt>
                      <c:pt idx="5">
                        <c:v>0.8</c:v>
                      </c:pt>
                      <c:pt idx="6">
                        <c:v>0.85</c:v>
                      </c:pt>
                      <c:pt idx="7">
                        <c:v>0.9</c:v>
                      </c:pt>
                      <c:pt idx="8">
                        <c:v>0.95</c:v>
                      </c:pt>
                      <c:pt idx="9">
                        <c:v>1</c:v>
                      </c:pt>
                      <c:pt idx="10">
                        <c:v>1.05</c:v>
                      </c:pt>
                      <c:pt idx="11">
                        <c:v>1.1000000000000001</c:v>
                      </c:pt>
                      <c:pt idx="12">
                        <c:v>1.1499999999999999</c:v>
                      </c:pt>
                      <c:pt idx="13">
                        <c:v>1.2</c:v>
                      </c:pt>
                      <c:pt idx="14">
                        <c:v>1.25</c:v>
                      </c:pt>
                      <c:pt idx="15">
                        <c:v>1.3</c:v>
                      </c:pt>
                      <c:pt idx="16">
                        <c:v>1.35</c:v>
                      </c:pt>
                      <c:pt idx="17">
                        <c:v>1.4</c:v>
                      </c:pt>
                      <c:pt idx="18">
                        <c:v>1.45</c:v>
                      </c:pt>
                      <c:pt idx="19">
                        <c:v>1.5</c:v>
                      </c:pt>
                      <c:pt idx="20">
                        <c:v>1.55</c:v>
                      </c:pt>
                      <c:pt idx="21">
                        <c:v>1.6</c:v>
                      </c:pt>
                      <c:pt idx="22">
                        <c:v>1.65</c:v>
                      </c:pt>
                      <c:pt idx="23">
                        <c:v>1.7</c:v>
                      </c:pt>
                      <c:pt idx="24">
                        <c:v>1.75</c:v>
                      </c:pt>
                      <c:pt idx="25">
                        <c:v>1.8</c:v>
                      </c:pt>
                      <c:pt idx="26">
                        <c:v>1.85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'LBV o-cresol'!$H$66:$H$92</c15:sqref>
                        </c15:formulaRef>
                      </c:ext>
                    </c:extLst>
                    <c:numCache>
                      <c:formatCode>0.0</c:formatCode>
                      <c:ptCount val="27"/>
                      <c:pt idx="2">
                        <c:v>7.766710443847626</c:v>
                      </c:pt>
                      <c:pt idx="3">
                        <c:v>6.435857985562965</c:v>
                      </c:pt>
                      <c:pt idx="4">
                        <c:v>5.7214858652069012</c:v>
                      </c:pt>
                      <c:pt idx="5">
                        <c:v>4.9934697968951145</c:v>
                      </c:pt>
                      <c:pt idx="6">
                        <c:v>4.6689695814798347</c:v>
                      </c:pt>
                      <c:pt idx="7">
                        <c:v>4.1565727426583123</c:v>
                      </c:pt>
                      <c:pt idx="8">
                        <c:v>3.8259178474488982</c:v>
                      </c:pt>
                      <c:pt idx="9">
                        <c:v>3.6261871538512374</c:v>
                      </c:pt>
                      <c:pt idx="10">
                        <c:v>3.4398901471899332</c:v>
                      </c:pt>
                      <c:pt idx="11">
                        <c:v>3.279495695410612</c:v>
                      </c:pt>
                      <c:pt idx="12">
                        <c:v>3.2285217529740349</c:v>
                      </c:pt>
                      <c:pt idx="13">
                        <c:v>3.2625597174171119</c:v>
                      </c:pt>
                      <c:pt idx="14">
                        <c:v>3.1404186996275931</c:v>
                      </c:pt>
                      <c:pt idx="15">
                        <c:v>3.2152852967071808</c:v>
                      </c:pt>
                      <c:pt idx="16">
                        <c:v>3.2804211977618349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3592-4735-A9CB-12320F3254A4}"/>
                  </c:ext>
                </c:extLst>
              </c15:ser>
            </c15:filteredScatterSeries>
          </c:ext>
        </c:extLst>
      </c:scatterChart>
      <c:valAx>
        <c:axId val="1462079440"/>
        <c:scaling>
          <c:orientation val="minMax"/>
          <c:max val="1.4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="1"/>
                  <a:t>φ</a:t>
                </a:r>
                <a:endParaRPr lang="fr-FR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778096"/>
        <c:crosses val="autoZero"/>
        <c:crossBetween val="midCat"/>
      </c:valAx>
      <c:valAx>
        <c:axId val="116577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1" i="0" baseline="0">
                    <a:effectLst/>
                  </a:rPr>
                  <a:t>Incertitude (%)</a:t>
                </a:r>
                <a:endParaRPr lang="fr-FR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07944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894921944068789"/>
          <c:y val="0.29555061269979382"/>
          <c:w val="0.2105078055931211"/>
          <c:h val="0.471305286162213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398 K / 125 °C</a:t>
            </a:r>
          </a:p>
        </c:rich>
      </c:tx>
      <c:layout>
        <c:manualLayout>
          <c:xMode val="edge"/>
          <c:yMode val="edge"/>
          <c:x val="0.38653022223481076"/>
          <c:y val="1.27795061039713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622921482684767E-2"/>
          <c:y val="0.12381810101213386"/>
          <c:w val="0.65436797056577212"/>
          <c:h val="0.71521694665551061"/>
        </c:manualLayout>
      </c:layout>
      <c:scatterChart>
        <c:scatterStyle val="lineMarker"/>
        <c:varyColors val="0"/>
        <c:ser>
          <c:idx val="10"/>
          <c:order val="0"/>
          <c:tx>
            <c:v>Delort 2022</c:v>
          </c:tx>
          <c:spPr>
            <a:ln w="28575">
              <a:noFill/>
            </a:ln>
          </c:spPr>
          <c:marker>
            <c:symbol val="square"/>
            <c:size val="5"/>
            <c:spPr>
              <a:noFill/>
              <a:ln w="15875">
                <a:solidFill>
                  <a:srgbClr val="FF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'LBV m-cresol'!$N$34:$N$60</c:f>
                <c:numCache>
                  <c:formatCode>General</c:formatCode>
                  <c:ptCount val="27"/>
                </c:numCache>
              </c:numRef>
            </c:plus>
            <c:minus>
              <c:numRef>
                <c:f>'LBV m-cresol'!$N$34:$N$60</c:f>
                <c:numCache>
                  <c:formatCode>General</c:formatCode>
                  <c:ptCount val="27"/>
                </c:numCache>
              </c:numRef>
            </c:minus>
          </c:errBars>
          <c:errBars>
            <c:errDir val="x"/>
            <c:errBarType val="both"/>
            <c:errValType val="fixedVal"/>
            <c:noEndCap val="1"/>
            <c:val val="0"/>
          </c:errBars>
          <c:xVal>
            <c:numRef>
              <c:f>'LBV m-cresol'!$B$4:$B$30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m-cresol'!$C$4:$C$30</c:f>
              <c:numCache>
                <c:formatCode>0.00</c:formatCode>
                <c:ptCount val="27"/>
                <c:pt idx="3">
                  <c:v>30.99</c:v>
                </c:pt>
                <c:pt idx="4" formatCode="General">
                  <c:v>34.274999999999999</c:v>
                </c:pt>
                <c:pt idx="5" formatCode="General">
                  <c:v>37.15</c:v>
                </c:pt>
                <c:pt idx="6" formatCode="General">
                  <c:v>40.99</c:v>
                </c:pt>
                <c:pt idx="7" formatCode="General">
                  <c:v>45.22</c:v>
                </c:pt>
                <c:pt idx="8" formatCode="General">
                  <c:v>48.25</c:v>
                </c:pt>
                <c:pt idx="9" formatCode="General">
                  <c:v>50.63</c:v>
                </c:pt>
                <c:pt idx="10" formatCode="General">
                  <c:v>52.1</c:v>
                </c:pt>
                <c:pt idx="11" formatCode="General">
                  <c:v>52.44</c:v>
                </c:pt>
                <c:pt idx="12" formatCode="General">
                  <c:v>52.45</c:v>
                </c:pt>
                <c:pt idx="13" formatCode="General">
                  <c:v>51.85</c:v>
                </c:pt>
                <c:pt idx="14" formatCode="General">
                  <c:v>50.715000000000003</c:v>
                </c:pt>
                <c:pt idx="15" formatCode="General">
                  <c:v>47.41</c:v>
                </c:pt>
                <c:pt idx="16" formatCode="General">
                  <c:v>44.08</c:v>
                </c:pt>
                <c:pt idx="17" formatCode="General">
                  <c:v>39.93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D1-4B51-B89F-78A3DC8E7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458688"/>
        <c:axId val="1474694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1"/>
                <c:tx>
                  <c:v>Modèle</c:v>
                </c:tx>
                <c:spPr>
                  <a:ln w="6350">
                    <a:solidFill>
                      <a:sysClr val="windowText" lastClr="000000"/>
                    </a:solidFill>
                  </a:ln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'LBV m-cresol'!$B$166:$B$191</c15:sqref>
                        </c15:formulaRef>
                      </c:ext>
                    </c:extLst>
                    <c:numCache>
                      <c:formatCode>General</c:formatCode>
                      <c:ptCount val="26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'LBV m-cresol'!$C$166:$C$191</c15:sqref>
                        </c15:formulaRef>
                      </c:ext>
                    </c:extLst>
                    <c:numCache>
                      <c:formatCode>General</c:formatCode>
                      <c:ptCount val="26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91D1-4B51-B89F-78A3DC8E757A}"/>
                  </c:ext>
                </c:extLst>
              </c15:ser>
            </c15:filteredScatterSeries>
          </c:ext>
        </c:extLst>
      </c:scatterChart>
      <c:valAx>
        <c:axId val="147458688"/>
        <c:scaling>
          <c:orientation val="minMax"/>
          <c:max val="1.7000000000000002"/>
          <c:min val="0.5"/>
        </c:scaling>
        <c:delete val="0"/>
        <c:axPos val="b"/>
        <c:majorGridlines>
          <c:spPr>
            <a:ln>
              <a:noFill/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Richesse</a:t>
                </a:r>
              </a:p>
            </c:rich>
          </c:tx>
          <c:layout>
            <c:manualLayout>
              <c:xMode val="edge"/>
              <c:yMode val="edge"/>
              <c:x val="0.49543348365517781"/>
              <c:y val="0.91350082602072569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47469440"/>
        <c:crosses val="autoZero"/>
        <c:crossBetween val="midCat"/>
        <c:majorUnit val="0.1"/>
      </c:valAx>
      <c:valAx>
        <c:axId val="147469440"/>
        <c:scaling>
          <c:orientation val="minMax"/>
          <c:max val="65"/>
          <c:min val="15"/>
        </c:scaling>
        <c:delete val="0"/>
        <c:axPos val="l"/>
        <c:majorGridlines>
          <c:spPr>
            <a:ln>
              <a:solidFill>
                <a:sysClr val="windowText" lastClr="00000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Vitesse de flamme (cm/s)</a:t>
                </a:r>
              </a:p>
            </c:rich>
          </c:tx>
          <c:layout>
            <c:manualLayout>
              <c:xMode val="edge"/>
              <c:yMode val="edge"/>
              <c:x val="1.6877008471137527E-2"/>
              <c:y val="0.2784111795289894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47458688"/>
        <c:crosses val="autoZero"/>
        <c:crossBetween val="midCat"/>
      </c:valAx>
      <c:spPr>
        <a:noFill/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76434158119252982"/>
          <c:y val="0.44178835335003075"/>
          <c:w val="0.15940533506104715"/>
          <c:h val="0.17095899985081567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Poids des incertitudes à 125</a:t>
            </a:r>
            <a:r>
              <a:rPr lang="fr-FR" b="1" baseline="0"/>
              <a:t> °C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43736756965647E-2"/>
          <c:y val="0.10822690652093747"/>
          <c:w val="0.71488770793026435"/>
          <c:h val="0.75089887911514785"/>
        </c:manualLayout>
      </c:layout>
      <c:scatterChart>
        <c:scatterStyle val="lineMarker"/>
        <c:varyColors val="0"/>
        <c:ser>
          <c:idx val="0"/>
          <c:order val="0"/>
          <c:tx>
            <c:strRef>
              <c:f>'LBV m-cresol'!$C$97</c:f>
              <c:strCache>
                <c:ptCount val="1"/>
                <c:pt idx="0">
                  <c:v>profil plat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'LBV m-cresol'!$B$98:$B$124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m-cresol'!$C$98:$C$124</c:f>
              <c:numCache>
                <c:formatCode>0.0</c:formatCode>
                <c:ptCount val="27"/>
                <c:pt idx="3">
                  <c:v>24.28521862473448</c:v>
                </c:pt>
                <c:pt idx="4">
                  <c:v>23.127375485796421</c:v>
                </c:pt>
                <c:pt idx="5">
                  <c:v>22.401755725857019</c:v>
                </c:pt>
                <c:pt idx="6">
                  <c:v>21.077210587357222</c:v>
                </c:pt>
                <c:pt idx="7">
                  <c:v>20.365584605738171</c:v>
                </c:pt>
                <c:pt idx="8">
                  <c:v>19.803169958612401</c:v>
                </c:pt>
                <c:pt idx="9">
                  <c:v>19.047018038483472</c:v>
                </c:pt>
                <c:pt idx="10">
                  <c:v>18.670480422122065</c:v>
                </c:pt>
                <c:pt idx="11">
                  <c:v>18.556070195139576</c:v>
                </c:pt>
                <c:pt idx="12">
                  <c:v>18.091310590203484</c:v>
                </c:pt>
                <c:pt idx="13">
                  <c:v>17.473710313475532</c:v>
                </c:pt>
                <c:pt idx="14">
                  <c:v>17.894666115691972</c:v>
                </c:pt>
                <c:pt idx="15">
                  <c:v>17.850009886010337</c:v>
                </c:pt>
                <c:pt idx="16">
                  <c:v>17.974396833182247</c:v>
                </c:pt>
                <c:pt idx="17">
                  <c:v>19.527437111936596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26-4D40-AD88-44A6DF386BD8}"/>
            </c:ext>
          </c:extLst>
        </c:ser>
        <c:ser>
          <c:idx val="1"/>
          <c:order val="1"/>
          <c:tx>
            <c:strRef>
              <c:f>'LBV m-cresol'!$D$97</c:f>
              <c:strCache>
                <c:ptCount val="1"/>
                <c:pt idx="0">
                  <c:v>débitmètres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'LBV m-cresol'!$B$98:$B$124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m-cresol'!$D$98:$D$124</c:f>
              <c:numCache>
                <c:formatCode>0.0</c:formatCode>
                <c:ptCount val="27"/>
                <c:pt idx="3">
                  <c:v>8.1155487955521277</c:v>
                </c:pt>
                <c:pt idx="4">
                  <c:v>9.1400753995758883</c:v>
                </c:pt>
                <c:pt idx="5">
                  <c:v>10.215202025189257</c:v>
                </c:pt>
                <c:pt idx="6">
                  <c:v>11.244964773435539</c:v>
                </c:pt>
                <c:pt idx="7">
                  <c:v>12.666358709190209</c:v>
                </c:pt>
                <c:pt idx="8">
                  <c:v>13.844404036666649</c:v>
                </c:pt>
                <c:pt idx="9">
                  <c:v>14.678862519320113</c:v>
                </c:pt>
                <c:pt idx="10">
                  <c:v>15.516041016366833</c:v>
                </c:pt>
                <c:pt idx="11">
                  <c:v>16.228665103455942</c:v>
                </c:pt>
                <c:pt idx="12">
                  <c:v>16.511983200956241</c:v>
                </c:pt>
                <c:pt idx="13">
                  <c:v>16.419015661658388</c:v>
                </c:pt>
                <c:pt idx="14">
                  <c:v>17.098174507771038</c:v>
                </c:pt>
                <c:pt idx="15">
                  <c:v>16.549404819638074</c:v>
                </c:pt>
                <c:pt idx="16">
                  <c:v>16.058790600210905</c:v>
                </c:pt>
                <c:pt idx="17">
                  <c:v>16.357280291103365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26-4D40-AD88-44A6DF386BD8}"/>
            </c:ext>
          </c:extLst>
        </c:ser>
        <c:ser>
          <c:idx val="2"/>
          <c:order val="2"/>
          <c:tx>
            <c:strRef>
              <c:f>'LBV m-cresol'!$E$97</c:f>
              <c:strCache>
                <c:ptCount val="1"/>
                <c:pt idx="0">
                  <c:v>thermocouples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'LBV m-cresol'!$B$98:$B$124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m-cresol'!$E$98:$E$124</c:f>
              <c:numCache>
                <c:formatCode>0.0</c:formatCode>
                <c:ptCount val="27"/>
                <c:pt idx="3">
                  <c:v>48.570437249468959</c:v>
                </c:pt>
                <c:pt idx="4">
                  <c:v>46.254750971592841</c:v>
                </c:pt>
                <c:pt idx="5">
                  <c:v>44.803511451714037</c:v>
                </c:pt>
                <c:pt idx="6">
                  <c:v>42.154421174714443</c:v>
                </c:pt>
                <c:pt idx="7">
                  <c:v>40.731169211476342</c:v>
                </c:pt>
                <c:pt idx="8">
                  <c:v>39.606339917224801</c:v>
                </c:pt>
                <c:pt idx="9">
                  <c:v>38.094036076966944</c:v>
                </c:pt>
                <c:pt idx="10">
                  <c:v>37.34096084424413</c:v>
                </c:pt>
                <c:pt idx="11">
                  <c:v>37.112140390279151</c:v>
                </c:pt>
                <c:pt idx="12">
                  <c:v>36.182621180406969</c:v>
                </c:pt>
                <c:pt idx="13">
                  <c:v>34.947420626951065</c:v>
                </c:pt>
                <c:pt idx="14">
                  <c:v>35.789332231383945</c:v>
                </c:pt>
                <c:pt idx="15">
                  <c:v>35.700019772020674</c:v>
                </c:pt>
                <c:pt idx="16">
                  <c:v>35.948793666364494</c:v>
                </c:pt>
                <c:pt idx="17">
                  <c:v>39.054874223873192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126-4D40-AD88-44A6DF386BD8}"/>
            </c:ext>
          </c:extLst>
        </c:ser>
        <c:ser>
          <c:idx val="4"/>
          <c:order val="3"/>
          <c:tx>
            <c:strRef>
              <c:f>'LBV m-cresol'!$G$97</c:f>
              <c:strCache>
                <c:ptCount val="1"/>
                <c:pt idx="0">
                  <c:v>T chambre (th_couple + appréciation)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'LBV m-cresol'!$B$98:$B$124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m-cresol'!$G$98:$G$124</c:f>
              <c:numCache>
                <c:formatCode>0.0</c:formatCode>
                <c:ptCount val="27"/>
                <c:pt idx="3">
                  <c:v>9.6246637537139925</c:v>
                </c:pt>
                <c:pt idx="4">
                  <c:v>11.893970255999877</c:v>
                </c:pt>
                <c:pt idx="5">
                  <c:v>12.689518626271115</c:v>
                </c:pt>
                <c:pt idx="6">
                  <c:v>15.648545199717395</c:v>
                </c:pt>
                <c:pt idx="7">
                  <c:v>16.146383307318622</c:v>
                </c:pt>
                <c:pt idx="8">
                  <c:v>16.401643466456292</c:v>
                </c:pt>
                <c:pt idx="9">
                  <c:v>17.719601262345822</c:v>
                </c:pt>
                <c:pt idx="10">
                  <c:v>17.719111191987569</c:v>
                </c:pt>
                <c:pt idx="11">
                  <c:v>16.920154347420013</c:v>
                </c:pt>
                <c:pt idx="12">
                  <c:v>17.829317692309175</c:v>
                </c:pt>
                <c:pt idx="13">
                  <c:v>19.699418000362236</c:v>
                </c:pt>
                <c:pt idx="14">
                  <c:v>17.006934074591996</c:v>
                </c:pt>
                <c:pt idx="15">
                  <c:v>17.248095158656668</c:v>
                </c:pt>
                <c:pt idx="16">
                  <c:v>16.803178205926379</c:v>
                </c:pt>
                <c:pt idx="17">
                  <c:v>10.189822989765766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126-4D40-AD88-44A6DF386BD8}"/>
            </c:ext>
          </c:extLst>
        </c:ser>
        <c:ser>
          <c:idx val="3"/>
          <c:order val="4"/>
          <c:tx>
            <c:v>others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'LBV m-cresol'!$B$98:$B$124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m-cresol'!$F$98:$F$124</c:f>
              <c:numCache>
                <c:formatCode>0.0</c:formatCode>
                <c:ptCount val="27"/>
                <c:pt idx="3">
                  <c:v>9.4041315765304461</c:v>
                </c:pt>
                <c:pt idx="4">
                  <c:v>9.58382788703498</c:v>
                </c:pt>
                <c:pt idx="5">
                  <c:v>9.8900121709685802</c:v>
                </c:pt>
                <c:pt idx="6">
                  <c:v>9.8748582647754102</c:v>
                </c:pt>
                <c:pt idx="7">
                  <c:v>10.090504166276654</c:v>
                </c:pt>
                <c:pt idx="8">
                  <c:v>10.344442621039862</c:v>
                </c:pt>
                <c:pt idx="9">
                  <c:v>10.460482102883658</c:v>
                </c:pt>
                <c:pt idx="10">
                  <c:v>10.753406525279388</c:v>
                </c:pt>
                <c:pt idx="11">
                  <c:v>11.182969963705327</c:v>
                </c:pt>
                <c:pt idx="12">
                  <c:v>11.384767336124135</c:v>
                </c:pt>
                <c:pt idx="13">
                  <c:v>11.460435397552782</c:v>
                </c:pt>
                <c:pt idx="14">
                  <c:v>12.210893070561054</c:v>
                </c:pt>
                <c:pt idx="15">
                  <c:v>12.652470363674254</c:v>
                </c:pt>
                <c:pt idx="16">
                  <c:v>13.214840694315969</c:v>
                </c:pt>
                <c:pt idx="17">
                  <c:v>14.870585383321089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126-4D40-AD88-44A6DF386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2079440"/>
        <c:axId val="1165778096"/>
      </c:scatterChart>
      <c:valAx>
        <c:axId val="1462079440"/>
        <c:scaling>
          <c:orientation val="minMax"/>
          <c:max val="1.5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="1"/>
                  <a:t>φ</a:t>
                </a:r>
                <a:endParaRPr lang="fr-FR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778096"/>
        <c:crosses val="autoZero"/>
        <c:crossBetween val="midCat"/>
      </c:valAx>
      <c:valAx>
        <c:axId val="116577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Part d'incertitude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07944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894921944068789"/>
          <c:y val="0.3175632098870384"/>
          <c:w val="0.20699086828612862"/>
          <c:h val="0.38188754849374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 b="1">
                <a:solidFill>
                  <a:sysClr val="windowText" lastClr="000000"/>
                </a:solidFill>
              </a:rPr>
              <a:t>CO2</a:t>
            </a:r>
            <a:endParaRPr lang="fr-FR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6072635071231433"/>
          <c:y val="8.858744423858627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products'!$E$83:$E$103</c:f>
              <c:numCache>
                <c:formatCode>General</c:formatCode>
                <c:ptCount val="21"/>
                <c:pt idx="0">
                  <c:v>1.0743511605202127E-4</c:v>
                </c:pt>
                <c:pt idx="1">
                  <c:v>1.0937088390881446E-4</c:v>
                </c:pt>
                <c:pt idx="2">
                  <c:v>1.2679279461995304E-4</c:v>
                </c:pt>
                <c:pt idx="3">
                  <c:v>1.9841620532130055E-4</c:v>
                </c:pt>
                <c:pt idx="4">
                  <c:v>2.690717320942515E-4</c:v>
                </c:pt>
                <c:pt idx="5">
                  <c:v>3.24241116012857E-4</c:v>
                </c:pt>
                <c:pt idx="6">
                  <c:v>6.078311070330573E-4</c:v>
                </c:pt>
                <c:pt idx="7">
                  <c:v>9.3497587483110404E-4</c:v>
                </c:pt>
                <c:pt idx="8">
                  <c:v>1.489573365802349E-3</c:v>
                </c:pt>
                <c:pt idx="9">
                  <c:v>2.0703037228403018E-3</c:v>
                </c:pt>
                <c:pt idx="10">
                  <c:v>1.6550815175581657E-3</c:v>
                </c:pt>
                <c:pt idx="11">
                  <c:v>4.1396395617522069E-3</c:v>
                </c:pt>
                <c:pt idx="12">
                  <c:v>6.4790150166867608E-3</c:v>
                </c:pt>
                <c:pt idx="13">
                  <c:v>8.3257375520674505E-3</c:v>
                </c:pt>
                <c:pt idx="14">
                  <c:v>9.9856584892676001E-3</c:v>
                </c:pt>
                <c:pt idx="15">
                  <c:v>9.3691164268789734E-3</c:v>
                </c:pt>
                <c:pt idx="16">
                  <c:v>2.3818655593911636E-2</c:v>
                </c:pt>
                <c:pt idx="17">
                  <c:v>3.1860803154958886E-2</c:v>
                </c:pt>
                <c:pt idx="18">
                  <c:v>3.6109813600619912E-2</c:v>
                </c:pt>
                <c:pt idx="19">
                  <c:v>3.6181437011321253E-2</c:v>
                </c:pt>
                <c:pt idx="20">
                  <c:v>3.7031239100453459E-2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15-4E66-AE58-A3A6A26EE14B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products'!$F$83:$F$103</c:f>
              <c:numCache>
                <c:formatCode>General</c:formatCode>
                <c:ptCount val="21"/>
                <c:pt idx="0">
                  <c:v>1.5486142854345409E-5</c:v>
                </c:pt>
                <c:pt idx="1">
                  <c:v>4.4522660706243051E-5</c:v>
                </c:pt>
                <c:pt idx="2">
                  <c:v>6.8719758916157745E-5</c:v>
                </c:pt>
                <c:pt idx="3">
                  <c:v>9.872416069645198E-5</c:v>
                </c:pt>
                <c:pt idx="4">
                  <c:v>1.4421470533109164E-4</c:v>
                </c:pt>
                <c:pt idx="5">
                  <c:v>2.0615927674847326E-4</c:v>
                </c:pt>
                <c:pt idx="6">
                  <c:v>3.0681920530171839E-4</c:v>
                </c:pt>
                <c:pt idx="7">
                  <c:v>5.1878578562057122E-4</c:v>
                </c:pt>
                <c:pt idx="8">
                  <c:v>6.2622090167259253E-4</c:v>
                </c:pt>
                <c:pt idx="9">
                  <c:v>1.2166300979945112E-3</c:v>
                </c:pt>
                <c:pt idx="10">
                  <c:v>2.0538496960575596E-3</c:v>
                </c:pt>
                <c:pt idx="11">
                  <c:v>1.5195777675826433E-3</c:v>
                </c:pt>
                <c:pt idx="12">
                  <c:v>3.7166742850428982E-3</c:v>
                </c:pt>
                <c:pt idx="13">
                  <c:v>5.6959969186139211E-3</c:v>
                </c:pt>
                <c:pt idx="14">
                  <c:v>7.4885179540044025E-3</c:v>
                </c:pt>
                <c:pt idx="15">
                  <c:v>8.9664767126659915E-3</c:v>
                </c:pt>
                <c:pt idx="16">
                  <c:v>9.3333047215282978E-3</c:v>
                </c:pt>
                <c:pt idx="17">
                  <c:v>1.5129961568695465E-2</c:v>
                </c:pt>
                <c:pt idx="18">
                  <c:v>2.366669781715337E-2</c:v>
                </c:pt>
                <c:pt idx="19">
                  <c:v>2.878486803051453E-2</c:v>
                </c:pt>
                <c:pt idx="20">
                  <c:v>3.4003698172428931E-2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415-4E66-AE58-A3A6A26EE14B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products'!$G$83:$G$103</c:f>
              <c:numCache>
                <c:formatCode>General</c:formatCode>
                <c:ptCount val="21"/>
                <c:pt idx="0">
                  <c:v>3.3875937493880585E-5</c:v>
                </c:pt>
                <c:pt idx="1">
                  <c:v>2.2261330353121526E-5</c:v>
                </c:pt>
                <c:pt idx="2">
                  <c:v>3.4843821422277174E-5</c:v>
                </c:pt>
                <c:pt idx="3">
                  <c:v>6.678399105936458E-5</c:v>
                </c:pt>
                <c:pt idx="4">
                  <c:v>6.1944571417381635E-5</c:v>
                </c:pt>
                <c:pt idx="5">
                  <c:v>1.132424196224008E-4</c:v>
                </c:pt>
                <c:pt idx="6">
                  <c:v>1.3743951783231549E-4</c:v>
                </c:pt>
                <c:pt idx="7">
                  <c:v>2.3326002674357773E-4</c:v>
                </c:pt>
                <c:pt idx="8">
                  <c:v>3.5811705350673759E-4</c:v>
                </c:pt>
                <c:pt idx="9">
                  <c:v>6.0492745524786751E-4</c:v>
                </c:pt>
                <c:pt idx="10">
                  <c:v>8.3431594627785899E-4</c:v>
                </c:pt>
                <c:pt idx="11">
                  <c:v>1.2137264462093215E-3</c:v>
                </c:pt>
                <c:pt idx="12">
                  <c:v>2.0480423924871803E-3</c:v>
                </c:pt>
                <c:pt idx="13">
                  <c:v>2.4603609459841269E-3</c:v>
                </c:pt>
                <c:pt idx="14">
                  <c:v>2.8291247227032273E-3</c:v>
                </c:pt>
                <c:pt idx="15">
                  <c:v>3.0565774458764252E-3</c:v>
                </c:pt>
                <c:pt idx="16">
                  <c:v>3.7040917939737423E-3</c:v>
                </c:pt>
                <c:pt idx="17">
                  <c:v>3.5850420707809619E-3</c:v>
                </c:pt>
                <c:pt idx="18">
                  <c:v>5.1046198383636054E-3</c:v>
                </c:pt>
                <c:pt idx="19">
                  <c:v>4.8481305973385094E-3</c:v>
                </c:pt>
                <c:pt idx="20">
                  <c:v>5.0126708651659297E-3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415-4E66-AE58-A3A6A26EE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70944"/>
        <c:axId val="75172480"/>
      </c:scatterChart>
      <c:valAx>
        <c:axId val="75170944"/>
        <c:scaling>
          <c:orientation val="minMax"/>
          <c:max val="1100"/>
          <c:min val="6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72480"/>
        <c:crosses val="autoZero"/>
        <c:crossBetween val="midCat"/>
      </c:valAx>
      <c:valAx>
        <c:axId val="75172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70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Incertitudes à 125</a:t>
            </a:r>
            <a:r>
              <a:rPr lang="fr-FR" b="1" baseline="0"/>
              <a:t> °C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43736756965647E-2"/>
          <c:y val="0.10822690652093747"/>
          <c:w val="0.71488770793026435"/>
          <c:h val="0.75089887911514785"/>
        </c:manualLayout>
      </c:layout>
      <c:scatterChart>
        <c:scatterStyle val="lineMarker"/>
        <c:varyColors val="0"/>
        <c:ser>
          <c:idx val="0"/>
          <c:order val="0"/>
          <c:tx>
            <c:strRef>
              <c:f>'LBV m-cresol'!$C$97</c:f>
              <c:strCache>
                <c:ptCount val="1"/>
                <c:pt idx="0">
                  <c:v>profil plat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'LBV m-cresol'!$B$34:$B$60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m-cresol'!$C$34:$C$60</c:f>
              <c:numCache>
                <c:formatCode>0.000</c:formatCode>
                <c:ptCount val="27"/>
                <c:pt idx="3">
                  <c:v>0.51647977119635857</c:v>
                </c:pt>
                <c:pt idx="4">
                  <c:v>0.48263336442181265</c:v>
                </c:pt>
                <c:pt idx="5">
                  <c:v>0.45301775849408482</c:v>
                </c:pt>
                <c:pt idx="6">
                  <c:v>0.42688634149903104</c:v>
                </c:pt>
                <c:pt idx="7">
                  <c:v>0.40365841528120538</c:v>
                </c:pt>
                <c:pt idx="8">
                  <c:v>0.38287553392841406</c:v>
                </c:pt>
                <c:pt idx="9">
                  <c:v>0.36417094071090184</c:v>
                </c:pt>
                <c:pt idx="10">
                  <c:v>0.34724773732362885</c:v>
                </c:pt>
                <c:pt idx="11">
                  <c:v>0.33186300697156251</c:v>
                </c:pt>
                <c:pt idx="12">
                  <c:v>0.31781607925880628</c:v>
                </c:pt>
                <c:pt idx="13">
                  <c:v>0.30493972885544651</c:v>
                </c:pt>
                <c:pt idx="14">
                  <c:v>0.29309348648435535</c:v>
                </c:pt>
                <c:pt idx="15">
                  <c:v>0.28215849352642508</c:v>
                </c:pt>
                <c:pt idx="16">
                  <c:v>0.27203350004685994</c:v>
                </c:pt>
                <c:pt idx="17">
                  <c:v>0.26263172038726401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CC-4038-A616-1BD00B05BC58}"/>
            </c:ext>
          </c:extLst>
        </c:ser>
        <c:ser>
          <c:idx val="1"/>
          <c:order val="1"/>
          <c:tx>
            <c:strRef>
              <c:f>'LBV m-cresol'!$D$97</c:f>
              <c:strCache>
                <c:ptCount val="1"/>
                <c:pt idx="0">
                  <c:v>débitmètres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'LBV m-cresol'!$B$34:$B$60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m-cresol'!$D$34:$D$60</c:f>
              <c:numCache>
                <c:formatCode>0.000</c:formatCode>
                <c:ptCount val="27"/>
                <c:pt idx="3">
                  <c:v>0.17259539021775944</c:v>
                </c:pt>
                <c:pt idx="4">
                  <c:v>0.19073955641337423</c:v>
                </c:pt>
                <c:pt idx="5">
                  <c:v>0.20657612647182069</c:v>
                </c:pt>
                <c:pt idx="6">
                  <c:v>0.22774939086563772</c:v>
                </c:pt>
                <c:pt idx="7">
                  <c:v>0.25105502164148125</c:v>
                </c:pt>
                <c:pt idx="8">
                  <c:v>0.26766843886799885</c:v>
                </c:pt>
                <c:pt idx="9">
                  <c:v>0.28065365200086845</c:v>
                </c:pt>
                <c:pt idx="10">
                  <c:v>0.28857908384457187</c:v>
                </c:pt>
                <c:pt idx="11">
                  <c:v>0.29023891070308822</c:v>
                </c:pt>
                <c:pt idx="12">
                  <c:v>0.2900715089462273</c:v>
                </c:pt>
                <c:pt idx="13">
                  <c:v>0.28653388971878752</c:v>
                </c:pt>
                <c:pt idx="14">
                  <c:v>0.28004789508791317</c:v>
                </c:pt>
                <c:pt idx="15">
                  <c:v>0.26159958243651887</c:v>
                </c:pt>
                <c:pt idx="16">
                  <c:v>0.24304175845446538</c:v>
                </c:pt>
                <c:pt idx="17">
                  <c:v>0.21999510939831274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CC-4038-A616-1BD00B05BC58}"/>
            </c:ext>
          </c:extLst>
        </c:ser>
        <c:ser>
          <c:idx val="2"/>
          <c:order val="2"/>
          <c:tx>
            <c:strRef>
              <c:f>'LBV m-cresol'!$E$33</c:f>
              <c:strCache>
                <c:ptCount val="1"/>
                <c:pt idx="0">
                  <c:v>thermocouples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'LBV m-cresol'!$B$34:$B$60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m-cresol'!$E$34:$E$60</c:f>
              <c:numCache>
                <c:formatCode>0.000</c:formatCode>
                <c:ptCount val="27"/>
                <c:pt idx="3">
                  <c:v>1.0329595423927171</c:v>
                </c:pt>
                <c:pt idx="4">
                  <c:v>0.9652667288436253</c:v>
                </c:pt>
                <c:pt idx="5">
                  <c:v>0.90603551698816964</c:v>
                </c:pt>
                <c:pt idx="6">
                  <c:v>0.85377268299806208</c:v>
                </c:pt>
                <c:pt idx="7">
                  <c:v>0.80731683056241077</c:v>
                </c:pt>
                <c:pt idx="8">
                  <c:v>0.76575106785682812</c:v>
                </c:pt>
                <c:pt idx="9">
                  <c:v>0.72834188142180367</c:v>
                </c:pt>
                <c:pt idx="10">
                  <c:v>0.69449547464725769</c:v>
                </c:pt>
                <c:pt idx="11">
                  <c:v>0.66372601394312503</c:v>
                </c:pt>
                <c:pt idx="12">
                  <c:v>0.63563215851761257</c:v>
                </c:pt>
                <c:pt idx="13">
                  <c:v>0.60987945771089302</c:v>
                </c:pt>
                <c:pt idx="14">
                  <c:v>0.5861869729687107</c:v>
                </c:pt>
                <c:pt idx="15">
                  <c:v>0.56431698705285016</c:v>
                </c:pt>
                <c:pt idx="16">
                  <c:v>0.54406700009371989</c:v>
                </c:pt>
                <c:pt idx="17">
                  <c:v>0.52526344077452802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DCC-4038-A616-1BD00B05BC58}"/>
            </c:ext>
          </c:extLst>
        </c:ser>
        <c:ser>
          <c:idx val="4"/>
          <c:order val="3"/>
          <c:tx>
            <c:strRef>
              <c:f>'LBV m-cresol'!$G$97</c:f>
              <c:strCache>
                <c:ptCount val="1"/>
                <c:pt idx="0">
                  <c:v>T chambre (th_couple + appréciation)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'LBV m-cresol'!$B$34:$B$60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m-cresol'!$G$34:$G$60</c:f>
              <c:numCache>
                <c:formatCode>0.000</c:formatCode>
                <c:ptCount val="27"/>
                <c:pt idx="3">
                  <c:v>0.2046901125401929</c:v>
                </c:pt>
                <c:pt idx="4">
                  <c:v>0.24820917896678971</c:v>
                </c:pt>
                <c:pt idx="5">
                  <c:v>0.25661280101394185</c:v>
                </c:pt>
                <c:pt idx="6">
                  <c:v>0.31693710998439939</c:v>
                </c:pt>
                <c:pt idx="7">
                  <c:v>0.32003124999999988</c:v>
                </c:pt>
                <c:pt idx="8">
                  <c:v>0.31711024106985747</c:v>
                </c:pt>
                <c:pt idx="9">
                  <c:v>0.33879129256310342</c:v>
                </c:pt>
                <c:pt idx="10">
                  <c:v>0.32955345174262723</c:v>
                </c:pt>
                <c:pt idx="11">
                  <c:v>0.30260573715810546</c:v>
                </c:pt>
                <c:pt idx="12">
                  <c:v>0.31321356275303636</c:v>
                </c:pt>
                <c:pt idx="13">
                  <c:v>0.34378131924322486</c:v>
                </c:pt>
                <c:pt idx="14">
                  <c:v>0.2785534846029174</c:v>
                </c:pt>
                <c:pt idx="15">
                  <c:v>0.27264391321044523</c:v>
                </c:pt>
                <c:pt idx="16">
                  <c:v>0.25430769230769229</c:v>
                </c:pt>
                <c:pt idx="17">
                  <c:v>0.13704669624095248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DCC-4038-A616-1BD00B05BC58}"/>
            </c:ext>
          </c:extLst>
        </c:ser>
        <c:ser>
          <c:idx val="3"/>
          <c:order val="4"/>
          <c:tx>
            <c:v>others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'LBV m-cresol'!$B$34:$B$60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m-cresol'!$F$34:$F$60</c:f>
              <c:numCache>
                <c:formatCode>0.000</c:formatCode>
                <c:ptCount val="27"/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DCC-4038-A616-1BD00B05BC58}"/>
            </c:ext>
          </c:extLst>
        </c:ser>
        <c:ser>
          <c:idx val="5"/>
          <c:order val="5"/>
          <c:tx>
            <c:v>TOTAL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'LBV m-cresol'!$B$34:$B$60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m-cresol'!$H$34:$H$60</c:f>
              <c:numCache>
                <c:formatCode>0.00</c:formatCode>
                <c:ptCount val="27"/>
                <c:pt idx="3">
                  <c:v>2.126724816347028</c:v>
                </c:pt>
                <c:pt idx="4">
                  <c:v>2.0868488286456017</c:v>
                </c:pt>
                <c:pt idx="5">
                  <c:v>2.0222422029680169</c:v>
                </c:pt>
                <c:pt idx="6">
                  <c:v>2.02534552534713</c:v>
                </c:pt>
                <c:pt idx="7">
                  <c:v>1.9820615174850973</c:v>
                </c:pt>
                <c:pt idx="8">
                  <c:v>1.9334052817230984</c:v>
                </c:pt>
                <c:pt idx="9">
                  <c:v>1.9119577666966774</c:v>
                </c:pt>
                <c:pt idx="10">
                  <c:v>1.8598757475580858</c:v>
                </c:pt>
                <c:pt idx="11">
                  <c:v>1.7884336687758811</c:v>
                </c:pt>
                <c:pt idx="12">
                  <c:v>1.7567333094756825</c:v>
                </c:pt>
                <c:pt idx="13">
                  <c:v>1.7451343955283518</c:v>
                </c:pt>
                <c:pt idx="14">
                  <c:v>1.6378818391438965</c:v>
                </c:pt>
                <c:pt idx="15">
                  <c:v>1.5807189762262392</c:v>
                </c:pt>
                <c:pt idx="16">
                  <c:v>1.5134499509027375</c:v>
                </c:pt>
                <c:pt idx="17">
                  <c:v>1.3449369668010571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DCC-4038-A616-1BD00B05B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2079440"/>
        <c:axId val="1165778096"/>
      </c:scatterChart>
      <c:valAx>
        <c:axId val="1462079440"/>
        <c:scaling>
          <c:orientation val="minMax"/>
          <c:max val="1.5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="1"/>
                  <a:t>φ</a:t>
                </a:r>
                <a:endParaRPr lang="fr-FR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778096"/>
        <c:crosses val="autoZero"/>
        <c:crossBetween val="midCat"/>
      </c:valAx>
      <c:valAx>
        <c:axId val="116577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1" i="0" baseline="0">
                    <a:effectLst/>
                  </a:rPr>
                  <a:t>Incertitude (cm/s)</a:t>
                </a:r>
                <a:endParaRPr lang="fr-FR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07944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894921944068789"/>
          <c:y val="0.3175632098870384"/>
          <c:w val="0.2105078055931211"/>
          <c:h val="0.36564808616919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Poids des incertitudes à 125</a:t>
            </a:r>
            <a:r>
              <a:rPr lang="fr-FR" b="1" baseline="0"/>
              <a:t> °C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43736756965647E-2"/>
          <c:y val="0.10822690652093747"/>
          <c:w val="0.71488770793026435"/>
          <c:h val="0.75089887911514785"/>
        </c:manualLayout>
      </c:layout>
      <c:scatterChart>
        <c:scatterStyle val="lineMarker"/>
        <c:varyColors val="0"/>
        <c:ser>
          <c:idx val="1"/>
          <c:order val="0"/>
          <c:tx>
            <c:v>Facilities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'LBV m-cresol'!$B$129:$B$155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m-cresol'!$E$129:$E$155</c:f>
              <c:numCache>
                <c:formatCode>0.0</c:formatCode>
                <c:ptCount val="27"/>
                <c:pt idx="3">
                  <c:v>70.902449498408529</c:v>
                </c:pt>
                <c:pt idx="4">
                  <c:v>70.925639386203656</c:v>
                </c:pt>
                <c:pt idx="5">
                  <c:v>71.25348496100743</c:v>
                </c:pt>
                <c:pt idx="6">
                  <c:v>71.098516812784084</c:v>
                </c:pt>
                <c:pt idx="7">
                  <c:v>71.561223740602514</c:v>
                </c:pt>
                <c:pt idx="8">
                  <c:v>71.99600830815946</c:v>
                </c:pt>
                <c:pt idx="9">
                  <c:v>72.093181330343626</c:v>
                </c:pt>
                <c:pt idx="10">
                  <c:v>72.469963981884135</c:v>
                </c:pt>
                <c:pt idx="11">
                  <c:v>72.983852631150427</c:v>
                </c:pt>
                <c:pt idx="12">
                  <c:v>72.994030563641928</c:v>
                </c:pt>
                <c:pt idx="13">
                  <c:v>72.676580686343357</c:v>
                </c:pt>
                <c:pt idx="14">
                  <c:v>73.601866847012033</c:v>
                </c:pt>
                <c:pt idx="15">
                  <c:v>73.52594253466134</c:v>
                </c:pt>
                <c:pt idx="16">
                  <c:v>73.62401406385456</c:v>
                </c:pt>
                <c:pt idx="17">
                  <c:v>75.377651393180528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C5-488C-9FBB-A6A693E3CA00}"/>
            </c:ext>
          </c:extLst>
        </c:ser>
        <c:ser>
          <c:idx val="0"/>
          <c:order val="1"/>
          <c:tx>
            <c:v>Utilisateur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'LBV m-cresol'!$B$129:$B$155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m-cresol'!$H$129:$H$155</c:f>
              <c:numCache>
                <c:formatCode>0.0</c:formatCode>
                <c:ptCount val="27"/>
                <c:pt idx="3">
                  <c:v>29.097550501591478</c:v>
                </c:pt>
                <c:pt idx="4">
                  <c:v>29.074360613796358</c:v>
                </c:pt>
                <c:pt idx="5">
                  <c:v>28.746515038992577</c:v>
                </c:pt>
                <c:pt idx="6">
                  <c:v>28.90148318721592</c:v>
                </c:pt>
                <c:pt idx="7">
                  <c:v>28.438776259397482</c:v>
                </c:pt>
                <c:pt idx="8">
                  <c:v>28.003991691840547</c:v>
                </c:pt>
                <c:pt idx="9">
                  <c:v>27.906818669656381</c:v>
                </c:pt>
                <c:pt idx="10">
                  <c:v>27.530036018115851</c:v>
                </c:pt>
                <c:pt idx="11">
                  <c:v>27.01614736884958</c:v>
                </c:pt>
                <c:pt idx="12">
                  <c:v>27.005969436358072</c:v>
                </c:pt>
                <c:pt idx="13">
                  <c:v>27.32341931365665</c:v>
                </c:pt>
                <c:pt idx="14">
                  <c:v>26.39813315298797</c:v>
                </c:pt>
                <c:pt idx="15">
                  <c:v>26.474057465338671</c:v>
                </c:pt>
                <c:pt idx="16">
                  <c:v>26.375985936145437</c:v>
                </c:pt>
                <c:pt idx="17">
                  <c:v>24.622348606819479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C5-488C-9FBB-A6A693E3C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2079440"/>
        <c:axId val="1165778096"/>
      </c:scatterChart>
      <c:valAx>
        <c:axId val="1462079440"/>
        <c:scaling>
          <c:orientation val="minMax"/>
          <c:max val="1.5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="1"/>
                  <a:t>φ</a:t>
                </a:r>
                <a:endParaRPr lang="fr-FR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778096"/>
        <c:crosses val="autoZero"/>
        <c:crossBetween val="midCat"/>
      </c:valAx>
      <c:valAx>
        <c:axId val="116577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Part d'incertitude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07944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894921944068789"/>
          <c:y val="0.3175632098870384"/>
          <c:w val="0.13841059079977508"/>
          <c:h val="0.268087350210747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Incertitudes relatives à 125</a:t>
            </a:r>
            <a:r>
              <a:rPr lang="fr-FR" b="1" baseline="0"/>
              <a:t> °C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943736756965647E-2"/>
          <c:y val="0.10822690652093747"/>
          <c:w val="0.71488770793026435"/>
          <c:h val="0.75089887911514785"/>
        </c:manualLayout>
      </c:layout>
      <c:scatterChart>
        <c:scatterStyle val="lineMarker"/>
        <c:varyColors val="0"/>
        <c:ser>
          <c:idx val="6"/>
          <c:order val="0"/>
          <c:tx>
            <c:strRef>
              <c:f>'LBV m-cresol'!$C$97</c:f>
              <c:strCache>
                <c:ptCount val="1"/>
                <c:pt idx="0">
                  <c:v>profil plat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'LBV m-cresol'!$B$34:$B$60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m-cresol'!$C$66:$C$92</c:f>
              <c:numCache>
                <c:formatCode>0.00</c:formatCode>
                <c:ptCount val="27"/>
                <c:pt idx="3">
                  <c:v>1.6666013914048359</c:v>
                </c:pt>
                <c:pt idx="4">
                  <c:v>1.4081206839440195</c:v>
                </c:pt>
                <c:pt idx="5">
                  <c:v>1.219428690428223</c:v>
                </c:pt>
                <c:pt idx="6">
                  <c:v>1.0414402085850964</c:v>
                </c:pt>
                <c:pt idx="7">
                  <c:v>0.89265461141354585</c:v>
                </c:pt>
                <c:pt idx="8">
                  <c:v>0.79352442264956291</c:v>
                </c:pt>
                <c:pt idx="9">
                  <c:v>0.71927896644460165</c:v>
                </c:pt>
                <c:pt idx="10">
                  <c:v>0.66650237490139885</c:v>
                </c:pt>
                <c:pt idx="11">
                  <c:v>0.63284326272227787</c:v>
                </c:pt>
                <c:pt idx="12">
                  <c:v>0.60594104720458775</c:v>
                </c:pt>
                <c:pt idx="13">
                  <c:v>0.58811905275881682</c:v>
                </c:pt>
                <c:pt idx="14">
                  <c:v>0.57792267866381808</c:v>
                </c:pt>
                <c:pt idx="15">
                  <c:v>0.5951455252613902</c:v>
                </c:pt>
                <c:pt idx="16">
                  <c:v>0.61713588939850261</c:v>
                </c:pt>
                <c:pt idx="17">
                  <c:v>0.65773032904398698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87-4305-B3EF-17BC30136B06}"/>
            </c:ext>
          </c:extLst>
        </c:ser>
        <c:ser>
          <c:idx val="7"/>
          <c:order val="1"/>
          <c:tx>
            <c:strRef>
              <c:f>'LBV m-cresol'!$D$97</c:f>
              <c:strCache>
                <c:ptCount val="1"/>
                <c:pt idx="0">
                  <c:v>débitmètres</c:v>
                </c:pt>
              </c:strCache>
            </c:strRef>
          </c:tx>
          <c:marker>
            <c:symbol val="none"/>
          </c:marker>
          <c:xVal>
            <c:numRef>
              <c:f>'LBV m-cresol'!$B$34:$B$60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m-cresol'!$D$66:$D$92</c:f>
              <c:numCache>
                <c:formatCode>0.00</c:formatCode>
                <c:ptCount val="27"/>
                <c:pt idx="3">
                  <c:v>0.5569389810189076</c:v>
                </c:pt>
                <c:pt idx="4">
                  <c:v>0.55649761170933398</c:v>
                </c:pt>
                <c:pt idx="5">
                  <c:v>0.55605955981647559</c:v>
                </c:pt>
                <c:pt idx="6">
                  <c:v>0.55562183670562992</c:v>
                </c:pt>
                <c:pt idx="7">
                  <c:v>0.55518580637213899</c:v>
                </c:pt>
                <c:pt idx="8">
                  <c:v>0.55475324117719971</c:v>
                </c:pt>
                <c:pt idx="9">
                  <c:v>0.55432283626480039</c:v>
                </c:pt>
                <c:pt idx="10">
                  <c:v>0.55389459471127034</c:v>
                </c:pt>
                <c:pt idx="11">
                  <c:v>0.55346855587926813</c:v>
                </c:pt>
                <c:pt idx="12">
                  <c:v>0.5530438683436173</c:v>
                </c:pt>
                <c:pt idx="13">
                  <c:v>0.55262080948657188</c:v>
                </c:pt>
                <c:pt idx="14">
                  <c:v>0.5521993396192707</c:v>
                </c:pt>
                <c:pt idx="15">
                  <c:v>0.55178144365433213</c:v>
                </c:pt>
                <c:pt idx="16">
                  <c:v>0.55136515075876902</c:v>
                </c:pt>
                <c:pt idx="17">
                  <c:v>0.55095193938971387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87-4305-B3EF-17BC30136B06}"/>
            </c:ext>
          </c:extLst>
        </c:ser>
        <c:ser>
          <c:idx val="8"/>
          <c:order val="2"/>
          <c:tx>
            <c:strRef>
              <c:f>'LBV m-cresol'!$E$33</c:f>
              <c:strCache>
                <c:ptCount val="1"/>
                <c:pt idx="0">
                  <c:v>thermocouples</c:v>
                </c:pt>
              </c:strCache>
            </c:strRef>
          </c:tx>
          <c:marker>
            <c:symbol val="none"/>
          </c:marker>
          <c:xVal>
            <c:numRef>
              <c:f>'LBV m-cresol'!$B$34:$B$60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m-cresol'!$E$66:$E$92</c:f>
              <c:numCache>
                <c:formatCode>0.00</c:formatCode>
                <c:ptCount val="27"/>
                <c:pt idx="3">
                  <c:v>3.3332027828096717</c:v>
                </c:pt>
                <c:pt idx="4">
                  <c:v>2.8162413678880389</c:v>
                </c:pt>
                <c:pt idx="5">
                  <c:v>2.438857380856446</c:v>
                </c:pt>
                <c:pt idx="6">
                  <c:v>2.0828804171701929</c:v>
                </c:pt>
                <c:pt idx="7">
                  <c:v>1.7853092228270917</c:v>
                </c:pt>
                <c:pt idx="8">
                  <c:v>1.5870488452991258</c:v>
                </c:pt>
                <c:pt idx="9">
                  <c:v>1.4385579328892033</c:v>
                </c:pt>
                <c:pt idx="10">
                  <c:v>1.3330047498027977</c:v>
                </c:pt>
                <c:pt idx="11">
                  <c:v>1.2656865254445557</c:v>
                </c:pt>
                <c:pt idx="12">
                  <c:v>1.2118820944091755</c:v>
                </c:pt>
                <c:pt idx="13">
                  <c:v>1.1762381055176336</c:v>
                </c:pt>
                <c:pt idx="14">
                  <c:v>1.1558453573276362</c:v>
                </c:pt>
                <c:pt idx="15">
                  <c:v>1.1902910505227804</c:v>
                </c:pt>
                <c:pt idx="16">
                  <c:v>1.2342717787970052</c:v>
                </c:pt>
                <c:pt idx="17">
                  <c:v>1.315460658087974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187-4305-B3EF-17BC30136B06}"/>
            </c:ext>
          </c:extLst>
        </c:ser>
        <c:ser>
          <c:idx val="0"/>
          <c:order val="3"/>
          <c:tx>
            <c:v>T chambre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'LBV m-cresol'!$B$66:$B$92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m-cresol'!$G$66:$G$92</c:f>
              <c:numCache>
                <c:formatCode>0.00</c:formatCode>
                <c:ptCount val="27"/>
                <c:pt idx="3">
                  <c:v>0.66050375133976413</c:v>
                </c:pt>
                <c:pt idx="4">
                  <c:v>0.7241697416974171</c:v>
                </c:pt>
                <c:pt idx="5">
                  <c:v>0.69074778200253528</c:v>
                </c:pt>
                <c:pt idx="6">
                  <c:v>0.77320592823712953</c:v>
                </c:pt>
                <c:pt idx="7">
                  <c:v>0.70772058823529382</c:v>
                </c:pt>
                <c:pt idx="8">
                  <c:v>0.65722329755410869</c:v>
                </c:pt>
                <c:pt idx="9">
                  <c:v>0.66915127901067228</c:v>
                </c:pt>
                <c:pt idx="10">
                  <c:v>0.63254021447721154</c:v>
                </c:pt>
                <c:pt idx="11">
                  <c:v>0.57705136757838571</c:v>
                </c:pt>
                <c:pt idx="12">
                  <c:v>0.59716599190283381</c:v>
                </c:pt>
                <c:pt idx="13">
                  <c:v>0.66303050963013477</c:v>
                </c:pt>
                <c:pt idx="14">
                  <c:v>0.54925265622186215</c:v>
                </c:pt>
                <c:pt idx="15">
                  <c:v>0.57507680491551416</c:v>
                </c:pt>
                <c:pt idx="16">
                  <c:v>0.57692307692307687</c:v>
                </c:pt>
                <c:pt idx="17">
                  <c:v>0.34321737100163408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187-4305-B3EF-17BC30136B06}"/>
            </c:ext>
          </c:extLst>
        </c:ser>
        <c:ser>
          <c:idx val="10"/>
          <c:order val="4"/>
          <c:tx>
            <c:v>others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'LBV m-cresol'!$B$34:$B$60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m-cresol'!$F$66:$F$92</c:f>
              <c:numCache>
                <c:formatCode>0.00</c:formatCode>
                <c:ptCount val="27"/>
                <c:pt idx="3">
                  <c:v>0.64536947402387868</c:v>
                </c:pt>
                <c:pt idx="4">
                  <c:v>0.58351568198395343</c:v>
                </c:pt>
                <c:pt idx="5">
                  <c:v>0.53835800807537026</c:v>
                </c:pt>
                <c:pt idx="6">
                  <c:v>0.48792388387411567</c:v>
                </c:pt>
                <c:pt idx="7">
                  <c:v>0.44228217602830611</c:v>
                </c:pt>
                <c:pt idx="8">
                  <c:v>0.41450777202072536</c:v>
                </c:pt>
                <c:pt idx="9">
                  <c:v>0.39502271380604387</c:v>
                </c:pt>
                <c:pt idx="10">
                  <c:v>0.38387715930902117</c:v>
                </c:pt>
                <c:pt idx="11">
                  <c:v>0.3813882532418002</c:v>
                </c:pt>
                <c:pt idx="12">
                  <c:v>0.38131553860819828</c:v>
                </c:pt>
                <c:pt idx="13">
                  <c:v>0.38572806171648988</c:v>
                </c:pt>
                <c:pt idx="14">
                  <c:v>0.39436064280784777</c:v>
                </c:pt>
                <c:pt idx="15">
                  <c:v>0.4218519299725797</c:v>
                </c:pt>
                <c:pt idx="16">
                  <c:v>0.45372050816696918</c:v>
                </c:pt>
                <c:pt idx="17">
                  <c:v>0.50087653393438514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187-4305-B3EF-17BC30136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2079440"/>
        <c:axId val="1165778096"/>
        <c:extLst>
          <c:ext xmlns:c15="http://schemas.microsoft.com/office/drawing/2012/chart" uri="{02D57815-91ED-43cb-92C2-25804820EDAC}">
            <c15:filteredScatterSeries>
              <c15:ser>
                <c:idx val="11"/>
                <c:order val="5"/>
                <c:tx>
                  <c:v>TOTAL</c:v>
                </c:tx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'LBV m-cresol'!$B$34:$B$60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0.55000000000000004</c:v>
                      </c:pt>
                      <c:pt idx="1">
                        <c:v>0.6</c:v>
                      </c:pt>
                      <c:pt idx="2">
                        <c:v>0.65</c:v>
                      </c:pt>
                      <c:pt idx="3">
                        <c:v>0.7</c:v>
                      </c:pt>
                      <c:pt idx="4">
                        <c:v>0.75</c:v>
                      </c:pt>
                      <c:pt idx="5">
                        <c:v>0.8</c:v>
                      </c:pt>
                      <c:pt idx="6">
                        <c:v>0.85</c:v>
                      </c:pt>
                      <c:pt idx="7">
                        <c:v>0.9</c:v>
                      </c:pt>
                      <c:pt idx="8">
                        <c:v>0.95</c:v>
                      </c:pt>
                      <c:pt idx="9">
                        <c:v>1</c:v>
                      </c:pt>
                      <c:pt idx="10">
                        <c:v>1.05</c:v>
                      </c:pt>
                      <c:pt idx="11">
                        <c:v>1.1000000000000001</c:v>
                      </c:pt>
                      <c:pt idx="12">
                        <c:v>1.1499999999999999</c:v>
                      </c:pt>
                      <c:pt idx="13">
                        <c:v>1.2</c:v>
                      </c:pt>
                      <c:pt idx="14">
                        <c:v>1.25</c:v>
                      </c:pt>
                      <c:pt idx="15">
                        <c:v>1.3</c:v>
                      </c:pt>
                      <c:pt idx="16">
                        <c:v>1.35</c:v>
                      </c:pt>
                      <c:pt idx="17">
                        <c:v>1.4</c:v>
                      </c:pt>
                      <c:pt idx="18">
                        <c:v>1.45</c:v>
                      </c:pt>
                      <c:pt idx="19">
                        <c:v>1.5</c:v>
                      </c:pt>
                      <c:pt idx="20">
                        <c:v>1.55</c:v>
                      </c:pt>
                      <c:pt idx="21">
                        <c:v>1.6</c:v>
                      </c:pt>
                      <c:pt idx="22">
                        <c:v>1.65</c:v>
                      </c:pt>
                      <c:pt idx="23">
                        <c:v>1.7</c:v>
                      </c:pt>
                      <c:pt idx="24">
                        <c:v>1.75</c:v>
                      </c:pt>
                      <c:pt idx="25">
                        <c:v>1.8</c:v>
                      </c:pt>
                      <c:pt idx="26">
                        <c:v>1.85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'LBV m-cresol'!$H$66:$H$92</c15:sqref>
                        </c15:formulaRef>
                      </c:ext>
                    </c:extLst>
                    <c:numCache>
                      <c:formatCode>0.0</c:formatCode>
                      <c:ptCount val="27"/>
                      <c:pt idx="3">
                        <c:v>6.862616380597057</c:v>
                      </c:pt>
                      <c:pt idx="4">
                        <c:v>6.0885450872227622</c:v>
                      </c:pt>
                      <c:pt idx="5">
                        <c:v>5.4434514211790495</c:v>
                      </c:pt>
                      <c:pt idx="6">
                        <c:v>4.9410722745721634</c:v>
                      </c:pt>
                      <c:pt idx="7">
                        <c:v>4.3831524048763759</c:v>
                      </c:pt>
                      <c:pt idx="8">
                        <c:v>4.0070575787007217</c:v>
                      </c:pt>
                      <c:pt idx="9">
                        <c:v>3.7763337284153216</c:v>
                      </c:pt>
                      <c:pt idx="10">
                        <c:v>3.5698190932017004</c:v>
                      </c:pt>
                      <c:pt idx="11">
                        <c:v>3.4104379648662877</c:v>
                      </c:pt>
                      <c:pt idx="12">
                        <c:v>3.3493485404684122</c:v>
                      </c:pt>
                      <c:pt idx="13">
                        <c:v>3.3657365391096468</c:v>
                      </c:pt>
                      <c:pt idx="14">
                        <c:v>3.2295806746404345</c:v>
                      </c:pt>
                      <c:pt idx="15">
                        <c:v>3.3341467543265968</c:v>
                      </c:pt>
                      <c:pt idx="16">
                        <c:v>3.4334164040443231</c:v>
                      </c:pt>
                      <c:pt idx="17">
                        <c:v>3.3682368314576938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5187-4305-B3EF-17BC30136B06}"/>
                  </c:ext>
                </c:extLst>
              </c15:ser>
            </c15:filteredScatterSeries>
          </c:ext>
        </c:extLst>
      </c:scatterChart>
      <c:valAx>
        <c:axId val="1462079440"/>
        <c:scaling>
          <c:orientation val="minMax"/>
          <c:max val="1.5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="1"/>
                  <a:t>φ</a:t>
                </a:r>
                <a:endParaRPr lang="fr-FR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778096"/>
        <c:crosses val="autoZero"/>
        <c:crossBetween val="midCat"/>
      </c:valAx>
      <c:valAx>
        <c:axId val="116577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1" i="0" baseline="0">
                    <a:effectLst/>
                  </a:rPr>
                  <a:t>Incertitude (%)</a:t>
                </a:r>
                <a:endParaRPr lang="fr-FR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07944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894921944068789"/>
          <c:y val="0.29555061269979382"/>
          <c:w val="0.2105078055931211"/>
          <c:h val="0.471305286162213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398 K / 125 °C</a:t>
            </a:r>
          </a:p>
        </c:rich>
      </c:tx>
      <c:layout>
        <c:manualLayout>
          <c:xMode val="edge"/>
          <c:yMode val="edge"/>
          <c:x val="0.38653022223481076"/>
          <c:y val="1.27795061039713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622921482684767E-2"/>
          <c:y val="0.12381810101213386"/>
          <c:w val="0.65436797056577212"/>
          <c:h val="0.71521694665551061"/>
        </c:manualLayout>
      </c:layout>
      <c:scatterChart>
        <c:scatterStyle val="lineMarker"/>
        <c:varyColors val="0"/>
        <c:ser>
          <c:idx val="10"/>
          <c:order val="0"/>
          <c:tx>
            <c:v>Delort 2022</c:v>
          </c:tx>
          <c:spPr>
            <a:ln w="28575">
              <a:noFill/>
            </a:ln>
          </c:spPr>
          <c:marker>
            <c:symbol val="square"/>
            <c:size val="5"/>
            <c:spPr>
              <a:noFill/>
              <a:ln w="15875">
                <a:solidFill>
                  <a:srgbClr val="FF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'LBV p-cresol'!$N$34:$N$60</c:f>
                <c:numCache>
                  <c:formatCode>General</c:formatCode>
                  <c:ptCount val="27"/>
                </c:numCache>
              </c:numRef>
            </c:plus>
            <c:minus>
              <c:numRef>
                <c:f>'LBV p-cresol'!$N$34:$N$60</c:f>
                <c:numCache>
                  <c:formatCode>General</c:formatCode>
                  <c:ptCount val="27"/>
                </c:numCache>
              </c:numRef>
            </c:minus>
          </c:errBars>
          <c:errBars>
            <c:errDir val="x"/>
            <c:errBarType val="both"/>
            <c:errValType val="fixedVal"/>
            <c:noEndCap val="1"/>
            <c:val val="0"/>
          </c:errBars>
          <c:xVal>
            <c:numRef>
              <c:f>'LBV p-cresol'!$B$4:$B$30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p-cresol'!$C$4:$C$30</c:f>
              <c:numCache>
                <c:formatCode>0.00</c:formatCode>
                <c:ptCount val="27"/>
                <c:pt idx="5" formatCode="General">
                  <c:v>29.63</c:v>
                </c:pt>
                <c:pt idx="6" formatCode="General">
                  <c:v>32.99</c:v>
                </c:pt>
                <c:pt idx="7" formatCode="General">
                  <c:v>37.200000000000003</c:v>
                </c:pt>
                <c:pt idx="8" formatCode="General">
                  <c:v>40.21</c:v>
                </c:pt>
                <c:pt idx="9" formatCode="General">
                  <c:v>42.58</c:v>
                </c:pt>
                <c:pt idx="10" formatCode="General">
                  <c:v>44.384999999999998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C0-47CE-8389-08326E9C7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458688"/>
        <c:axId val="1474694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1"/>
                <c:tx>
                  <c:v>Modèle</c:v>
                </c:tx>
                <c:spPr>
                  <a:ln w="6350">
                    <a:solidFill>
                      <a:sysClr val="windowText" lastClr="000000"/>
                    </a:solidFill>
                  </a:ln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'LBV p-cresol'!$B$166:$B$191</c15:sqref>
                        </c15:formulaRef>
                      </c:ext>
                    </c:extLst>
                    <c:numCache>
                      <c:formatCode>General</c:formatCode>
                      <c:ptCount val="26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'LBV p-cresol'!$C$166:$C$191</c15:sqref>
                        </c15:formulaRef>
                      </c:ext>
                    </c:extLst>
                    <c:numCache>
                      <c:formatCode>General</c:formatCode>
                      <c:ptCount val="26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9BC0-47CE-8389-08326E9C746B}"/>
                  </c:ext>
                </c:extLst>
              </c15:ser>
            </c15:filteredScatterSeries>
          </c:ext>
        </c:extLst>
      </c:scatterChart>
      <c:valAx>
        <c:axId val="147458688"/>
        <c:scaling>
          <c:orientation val="minMax"/>
          <c:max val="1.7000000000000002"/>
          <c:min val="0.5"/>
        </c:scaling>
        <c:delete val="0"/>
        <c:axPos val="b"/>
        <c:majorGridlines>
          <c:spPr>
            <a:ln>
              <a:noFill/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Richesse</a:t>
                </a:r>
              </a:p>
            </c:rich>
          </c:tx>
          <c:layout>
            <c:manualLayout>
              <c:xMode val="edge"/>
              <c:yMode val="edge"/>
              <c:x val="0.49543348365517781"/>
              <c:y val="0.91350082602072569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47469440"/>
        <c:crosses val="autoZero"/>
        <c:crossBetween val="midCat"/>
        <c:majorUnit val="0.1"/>
      </c:valAx>
      <c:valAx>
        <c:axId val="147469440"/>
        <c:scaling>
          <c:orientation val="minMax"/>
          <c:max val="65"/>
          <c:min val="15"/>
        </c:scaling>
        <c:delete val="0"/>
        <c:axPos val="l"/>
        <c:majorGridlines>
          <c:spPr>
            <a:ln>
              <a:solidFill>
                <a:sysClr val="windowText" lastClr="00000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Vitesse de flamme (cm/s)</a:t>
                </a:r>
              </a:p>
            </c:rich>
          </c:tx>
          <c:layout>
            <c:manualLayout>
              <c:xMode val="edge"/>
              <c:yMode val="edge"/>
              <c:x val="1.6877008471137527E-2"/>
              <c:y val="0.2784111795289894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47458688"/>
        <c:crosses val="autoZero"/>
        <c:crossBetween val="midCat"/>
      </c:valAx>
      <c:spPr>
        <a:noFill/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76434158119252982"/>
          <c:y val="0.44178835335003075"/>
          <c:w val="0.15940533506104715"/>
          <c:h val="0.17095899985081567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Poids des incertitudes à 125</a:t>
            </a:r>
            <a:r>
              <a:rPr lang="fr-FR" b="1" baseline="0"/>
              <a:t> °C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43736756965647E-2"/>
          <c:y val="0.10822690652093747"/>
          <c:w val="0.71488770793026435"/>
          <c:h val="0.75089887911514785"/>
        </c:manualLayout>
      </c:layout>
      <c:scatterChart>
        <c:scatterStyle val="lineMarker"/>
        <c:varyColors val="0"/>
        <c:ser>
          <c:idx val="0"/>
          <c:order val="0"/>
          <c:tx>
            <c:strRef>
              <c:f>'LBV p-cresol'!$C$97</c:f>
              <c:strCache>
                <c:ptCount val="1"/>
                <c:pt idx="0">
                  <c:v>Flat profile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'LBV p-cresol'!$B$98:$B$124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p-cresol'!$C$98:$C$124</c:f>
              <c:numCache>
                <c:formatCode>0.0</c:formatCode>
                <c:ptCount val="27"/>
                <c:pt idx="5">
                  <c:v>31.454338000485798</c:v>
                </c:pt>
                <c:pt idx="6">
                  <c:v>29.94293115659125</c:v>
                </c:pt>
                <c:pt idx="7">
                  <c:v>21.390531223146571</c:v>
                </c:pt>
                <c:pt idx="8">
                  <c:v>20.780894556131951</c:v>
                </c:pt>
                <c:pt idx="9">
                  <c:v>27.28079522903213</c:v>
                </c:pt>
                <c:pt idx="10">
                  <c:v>19.561165184641922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30-4E59-83AA-539411317915}"/>
            </c:ext>
          </c:extLst>
        </c:ser>
        <c:ser>
          <c:idx val="1"/>
          <c:order val="1"/>
          <c:tx>
            <c:strRef>
              <c:f>'LBV p-cresol'!$D$97</c:f>
              <c:strCache>
                <c:ptCount val="1"/>
                <c:pt idx="0">
                  <c:v>Flowmeters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'LBV p-cresol'!$B$98:$B$124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p-cresol'!$D$98:$D$124</c:f>
              <c:numCache>
                <c:formatCode>0.0</c:formatCode>
                <c:ptCount val="27"/>
                <c:pt idx="5">
                  <c:v>7.6985276115693626</c:v>
                </c:pt>
                <c:pt idx="6">
                  <c:v>8.652303881909452</c:v>
                </c:pt>
                <c:pt idx="7">
                  <c:v>11.04756103334795</c:v>
                </c:pt>
                <c:pt idx="8">
                  <c:v>12.221292956040744</c:v>
                </c:pt>
                <c:pt idx="9">
                  <c:v>11.898847707528361</c:v>
                </c:pt>
                <c:pt idx="10">
                  <c:v>13.979575416415873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A30-4E59-83AA-539411317915}"/>
            </c:ext>
          </c:extLst>
        </c:ser>
        <c:ser>
          <c:idx val="2"/>
          <c:order val="2"/>
          <c:tx>
            <c:strRef>
              <c:f>'LBV p-cresol'!$E$97</c:f>
              <c:strCache>
                <c:ptCount val="1"/>
                <c:pt idx="0">
                  <c:v>thermocouples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'LBV p-cresol'!$B$98:$B$124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p-cresol'!$E$98:$E$124</c:f>
              <c:numCache>
                <c:formatCode>0.0</c:formatCode>
                <c:ptCount val="27"/>
                <c:pt idx="5">
                  <c:v>41.939117333981059</c:v>
                </c:pt>
                <c:pt idx="6">
                  <c:v>39.923908208788333</c:v>
                </c:pt>
                <c:pt idx="7">
                  <c:v>42.781062446293141</c:v>
                </c:pt>
                <c:pt idx="8">
                  <c:v>41.561789112263902</c:v>
                </c:pt>
                <c:pt idx="9">
                  <c:v>36.374393638709499</c:v>
                </c:pt>
                <c:pt idx="10">
                  <c:v>39.122330369283844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A30-4E59-83AA-539411317915}"/>
            </c:ext>
          </c:extLst>
        </c:ser>
        <c:ser>
          <c:idx val="4"/>
          <c:order val="3"/>
          <c:tx>
            <c:strRef>
              <c:f>'LBV p-cresol'!$G$97</c:f>
              <c:strCache>
                <c:ptCount val="1"/>
                <c:pt idx="0">
                  <c:v>T chamber (th_couple + appréciation)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'LBV p-cresol'!$B$98:$B$124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p-cresol'!$G$98:$G$124</c:f>
              <c:numCache>
                <c:formatCode>0.0</c:formatCode>
                <c:ptCount val="27"/>
                <c:pt idx="5">
                  <c:v>9.5630772399255175</c:v>
                </c:pt>
                <c:pt idx="6">
                  <c:v>12.040394967968561</c:v>
                </c:pt>
                <c:pt idx="7">
                  <c:v>14.082662738936399</c:v>
                </c:pt>
                <c:pt idx="8">
                  <c:v>14.478584200282461</c:v>
                </c:pt>
                <c:pt idx="9">
                  <c:v>14.36358662281971</c:v>
                </c:pt>
                <c:pt idx="10">
                  <c:v>15.96438200573512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A30-4E59-83AA-539411317915}"/>
            </c:ext>
          </c:extLst>
        </c:ser>
        <c:ser>
          <c:idx val="3"/>
          <c:order val="4"/>
          <c:tx>
            <c:v>others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'LBV p-cresol'!$B$98:$B$124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p-cresol'!$F$98:$F$124</c:f>
              <c:numCache>
                <c:formatCode>0.0</c:formatCode>
                <c:ptCount val="27"/>
                <c:pt idx="5">
                  <c:v>9.3449398140382502</c:v>
                </c:pt>
                <c:pt idx="6">
                  <c:v>9.4404617847424106</c:v>
                </c:pt>
                <c:pt idx="7">
                  <c:v>10.698182558275946</c:v>
                </c:pt>
                <c:pt idx="8">
                  <c:v>10.957439175280943</c:v>
                </c:pt>
                <c:pt idx="9">
                  <c:v>10.082376801910302</c:v>
                </c:pt>
                <c:pt idx="10">
                  <c:v>11.372547023923241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A30-4E59-83AA-539411317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2079440"/>
        <c:axId val="1165778096"/>
      </c:scatterChart>
      <c:valAx>
        <c:axId val="1462079440"/>
        <c:scaling>
          <c:orientation val="minMax"/>
          <c:max val="1.5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="1"/>
                  <a:t>φ</a:t>
                </a:r>
                <a:endParaRPr lang="fr-FR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778096"/>
        <c:crosses val="autoZero"/>
        <c:crossBetween val="midCat"/>
      </c:valAx>
      <c:valAx>
        <c:axId val="116577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Part d'incertitude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07944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894921944068789"/>
          <c:y val="0.3175632098870384"/>
          <c:w val="0.20699086828612862"/>
          <c:h val="0.38188754849374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Incertitudes à 125</a:t>
            </a:r>
            <a:r>
              <a:rPr lang="fr-FR" b="1" baseline="0"/>
              <a:t> °C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43736756965647E-2"/>
          <c:y val="0.10822690652093747"/>
          <c:w val="0.71488770793026435"/>
          <c:h val="0.75089887911514785"/>
        </c:manualLayout>
      </c:layout>
      <c:scatterChart>
        <c:scatterStyle val="lineMarker"/>
        <c:varyColors val="0"/>
        <c:ser>
          <c:idx val="0"/>
          <c:order val="0"/>
          <c:tx>
            <c:strRef>
              <c:f>'LBV p-cresol'!$C$97</c:f>
              <c:strCache>
                <c:ptCount val="1"/>
                <c:pt idx="0">
                  <c:v>Flat profile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'LBV p-cresol'!$B$34:$B$60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p-cresol'!$C$34:$C$60</c:f>
              <c:numCache>
                <c:formatCode>0.000</c:formatCode>
                <c:ptCount val="27"/>
                <c:pt idx="5">
                  <c:v>0.67318438912221024</c:v>
                </c:pt>
                <c:pt idx="6">
                  <c:v>0.63435310346756013</c:v>
                </c:pt>
                <c:pt idx="7">
                  <c:v>0.39989093673858078</c:v>
                </c:pt>
                <c:pt idx="8">
                  <c:v>0.37930202894508225</c:v>
                </c:pt>
                <c:pt idx="9">
                  <c:v>0.54115801789640028</c:v>
                </c:pt>
                <c:pt idx="10">
                  <c:v>0.34400675844194167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53-4FB1-9443-194803C5FA17}"/>
            </c:ext>
          </c:extLst>
        </c:ser>
        <c:ser>
          <c:idx val="1"/>
          <c:order val="1"/>
          <c:tx>
            <c:strRef>
              <c:f>'LBV p-cresol'!$D$97</c:f>
              <c:strCache>
                <c:ptCount val="1"/>
                <c:pt idx="0">
                  <c:v>Flowmeters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'LBV p-cresol'!$B$34:$B$60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p-cresol'!$D$34:$D$60</c:f>
              <c:numCache>
                <c:formatCode>0.000</c:formatCode>
                <c:ptCount val="27"/>
                <c:pt idx="5">
                  <c:v>0.16476355685040159</c:v>
                </c:pt>
                <c:pt idx="6">
                  <c:v>0.18330255615023466</c:v>
                </c:pt>
                <c:pt idx="7">
                  <c:v>0.20653154819837566</c:v>
                </c:pt>
                <c:pt idx="8">
                  <c:v>0.22306841517516149</c:v>
                </c:pt>
                <c:pt idx="9">
                  <c:v>0.23603259313367247</c:v>
                </c:pt>
                <c:pt idx="10">
                  <c:v>0.24584774874104279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53-4FB1-9443-194803C5FA17}"/>
            </c:ext>
          </c:extLst>
        </c:ser>
        <c:ser>
          <c:idx val="2"/>
          <c:order val="2"/>
          <c:tx>
            <c:strRef>
              <c:f>'LBV p-cresol'!$E$33</c:f>
              <c:strCache>
                <c:ptCount val="1"/>
                <c:pt idx="0">
                  <c:v>thermocouples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'LBV p-cresol'!$B$34:$B$60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p-cresol'!$E$34:$E$60</c:f>
              <c:numCache>
                <c:formatCode>0.000</c:formatCode>
                <c:ptCount val="27"/>
                <c:pt idx="5">
                  <c:v>0.89757918549628013</c:v>
                </c:pt>
                <c:pt idx="6">
                  <c:v>0.8458041379567468</c:v>
                </c:pt>
                <c:pt idx="7">
                  <c:v>0.79978187347716156</c:v>
                </c:pt>
                <c:pt idx="8">
                  <c:v>0.7586040578901645</c:v>
                </c:pt>
                <c:pt idx="9">
                  <c:v>0.72154402386186689</c:v>
                </c:pt>
                <c:pt idx="10">
                  <c:v>0.68801351688388335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B53-4FB1-9443-194803C5FA17}"/>
            </c:ext>
          </c:extLst>
        </c:ser>
        <c:ser>
          <c:idx val="4"/>
          <c:order val="3"/>
          <c:tx>
            <c:strRef>
              <c:f>'LBV p-cresol'!$G$97</c:f>
              <c:strCache>
                <c:ptCount val="1"/>
                <c:pt idx="0">
                  <c:v>T chamber (th_couple + appréciation)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'LBV p-cresol'!$B$34:$B$60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p-cresol'!$G$34:$G$60</c:f>
              <c:numCache>
                <c:formatCode>0.000</c:formatCode>
                <c:ptCount val="27"/>
                <c:pt idx="5">
                  <c:v>0.20466856780735121</c:v>
                </c:pt>
                <c:pt idx="6">
                  <c:v>0.25508063572542899</c:v>
                </c:pt>
                <c:pt idx="7">
                  <c:v>0.26327205882352933</c:v>
                </c:pt>
                <c:pt idx="8">
                  <c:v>0.26426948794650712</c:v>
                </c:pt>
                <c:pt idx="9">
                  <c:v>0.28492461460274426</c:v>
                </c:pt>
                <c:pt idx="10">
                  <c:v>0.28075297419571033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B53-4FB1-9443-194803C5FA17}"/>
            </c:ext>
          </c:extLst>
        </c:ser>
        <c:ser>
          <c:idx val="3"/>
          <c:order val="4"/>
          <c:tx>
            <c:v>others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'LBV p-cresol'!$B$34:$B$60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p-cresol'!$F$34:$F$60</c:f>
              <c:numCache>
                <c:formatCode>0.000</c:formatCode>
                <c:ptCount val="27"/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B53-4FB1-9443-194803C5FA17}"/>
            </c:ext>
          </c:extLst>
        </c:ser>
        <c:ser>
          <c:idx val="5"/>
          <c:order val="5"/>
          <c:tx>
            <c:v>TOTAL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'LBV p-cresol'!$B$34:$B$60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p-cresol'!$H$34:$H$60</c:f>
              <c:numCache>
                <c:formatCode>0.00</c:formatCode>
                <c:ptCount val="27"/>
                <c:pt idx="5">
                  <c:v>2.1401956992762434</c:v>
                </c:pt>
                <c:pt idx="6">
                  <c:v>2.1185404332999704</c:v>
                </c:pt>
                <c:pt idx="7">
                  <c:v>1.8694764172376472</c:v>
                </c:pt>
                <c:pt idx="8">
                  <c:v>1.8252439899569153</c:v>
                </c:pt>
                <c:pt idx="9">
                  <c:v>1.9836592494946839</c:v>
                </c:pt>
                <c:pt idx="10">
                  <c:v>1.758620998262578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B53-4FB1-9443-194803C5F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2079440"/>
        <c:axId val="1165778096"/>
      </c:scatterChart>
      <c:valAx>
        <c:axId val="1462079440"/>
        <c:scaling>
          <c:orientation val="minMax"/>
          <c:max val="1.5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="1"/>
                  <a:t>φ</a:t>
                </a:r>
                <a:endParaRPr lang="fr-FR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778096"/>
        <c:crosses val="autoZero"/>
        <c:crossBetween val="midCat"/>
      </c:valAx>
      <c:valAx>
        <c:axId val="116577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1" i="0" baseline="0">
                    <a:effectLst/>
                  </a:rPr>
                  <a:t>Incertitude (cm/s)</a:t>
                </a:r>
                <a:endParaRPr lang="fr-FR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07944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894921944068789"/>
          <c:y val="0.3175632098870384"/>
          <c:w val="0.2105078055931211"/>
          <c:h val="0.36564808616919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Poids des incertitudes à 125</a:t>
            </a:r>
            <a:r>
              <a:rPr lang="fr-FR" b="1" baseline="0"/>
              <a:t> °C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43736756965647E-2"/>
          <c:y val="0.10822690652093747"/>
          <c:w val="0.71488770793026435"/>
          <c:h val="0.75089887911514785"/>
        </c:manualLayout>
      </c:layout>
      <c:scatterChart>
        <c:scatterStyle val="lineMarker"/>
        <c:varyColors val="0"/>
        <c:ser>
          <c:idx val="1"/>
          <c:order val="0"/>
          <c:tx>
            <c:v>Facilities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'LBV p-cresol'!$B$129:$B$155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p-cresol'!$E$129:$E$155</c:f>
              <c:numCache>
                <c:formatCode>0.0</c:formatCode>
                <c:ptCount val="27"/>
                <c:pt idx="5">
                  <c:v>63.764123379551428</c:v>
                </c:pt>
                <c:pt idx="6">
                  <c:v>64.036871359424481</c:v>
                </c:pt>
                <c:pt idx="7">
                  <c:v>71.568137407385237</c:v>
                </c:pt>
                <c:pt idx="8">
                  <c:v>71.979813343726818</c:v>
                </c:pt>
                <c:pt idx="9">
                  <c:v>65.537411459558015</c:v>
                </c:pt>
                <c:pt idx="10">
                  <c:v>72.456643812490512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66-4748-8D62-B37F3A0178D7}"/>
            </c:ext>
          </c:extLst>
        </c:ser>
        <c:ser>
          <c:idx val="0"/>
          <c:order val="1"/>
          <c:tx>
            <c:v>Utilisateur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'LBV p-cresol'!$B$129:$B$155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p-cresol'!$H$129:$H$155</c:f>
              <c:numCache>
                <c:formatCode>0.0</c:formatCode>
                <c:ptCount val="27"/>
                <c:pt idx="5">
                  <c:v>36.235876620448558</c:v>
                </c:pt>
                <c:pt idx="6">
                  <c:v>35.963128640575533</c:v>
                </c:pt>
                <c:pt idx="7">
                  <c:v>28.43186259261477</c:v>
                </c:pt>
                <c:pt idx="8">
                  <c:v>28.020186656273182</c:v>
                </c:pt>
                <c:pt idx="9">
                  <c:v>34.462588540441985</c:v>
                </c:pt>
                <c:pt idx="10">
                  <c:v>27.543356187509481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66-4748-8D62-B37F3A017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2079440"/>
        <c:axId val="1165778096"/>
      </c:scatterChart>
      <c:valAx>
        <c:axId val="1462079440"/>
        <c:scaling>
          <c:orientation val="minMax"/>
          <c:max val="1.5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="1"/>
                  <a:t>φ</a:t>
                </a:r>
                <a:endParaRPr lang="fr-FR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778096"/>
        <c:crosses val="autoZero"/>
        <c:crossBetween val="midCat"/>
      </c:valAx>
      <c:valAx>
        <c:axId val="116577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Part d'incertitude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07944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894921944068789"/>
          <c:y val="0.3175632098870384"/>
          <c:w val="0.13841059079977508"/>
          <c:h val="0.268087350210747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Incertitudes relatives à 125</a:t>
            </a:r>
            <a:r>
              <a:rPr lang="fr-FR" b="1" baseline="0"/>
              <a:t> °C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943736756965647E-2"/>
          <c:y val="0.10822690652093747"/>
          <c:w val="0.71488770793026435"/>
          <c:h val="0.75089887911514785"/>
        </c:manualLayout>
      </c:layout>
      <c:scatterChart>
        <c:scatterStyle val="lineMarker"/>
        <c:varyColors val="0"/>
        <c:ser>
          <c:idx val="6"/>
          <c:order val="0"/>
          <c:tx>
            <c:strRef>
              <c:f>'LBV p-cresol'!$C$97</c:f>
              <c:strCache>
                <c:ptCount val="1"/>
                <c:pt idx="0">
                  <c:v>Flat profile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'LBV p-cresol'!$B$34:$B$60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p-cresol'!$C$66:$C$92</c:f>
              <c:numCache>
                <c:formatCode>0.00</c:formatCode>
                <c:ptCount val="27"/>
                <c:pt idx="5">
                  <c:v>2.2719689136760386</c:v>
                </c:pt>
                <c:pt idx="6">
                  <c:v>1.9228648180283727</c:v>
                </c:pt>
                <c:pt idx="7">
                  <c:v>1.0749756363940342</c:v>
                </c:pt>
                <c:pt idx="8">
                  <c:v>0.94330273301438017</c:v>
                </c:pt>
                <c:pt idx="9">
                  <c:v>1.270920662039456</c:v>
                </c:pt>
                <c:pt idx="10">
                  <c:v>0.77505183832813263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BA-4A08-BF6B-A324EDDB20D1}"/>
            </c:ext>
          </c:extLst>
        </c:ser>
        <c:ser>
          <c:idx val="7"/>
          <c:order val="1"/>
          <c:tx>
            <c:strRef>
              <c:f>'LBV p-cresol'!$D$97</c:f>
              <c:strCache>
                <c:ptCount val="1"/>
                <c:pt idx="0">
                  <c:v>Flowmeters</c:v>
                </c:pt>
              </c:strCache>
            </c:strRef>
          </c:tx>
          <c:marker>
            <c:symbol val="none"/>
          </c:marker>
          <c:xVal>
            <c:numRef>
              <c:f>'LBV p-cresol'!$B$34:$B$60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p-cresol'!$D$66:$D$92</c:f>
              <c:numCache>
                <c:formatCode>0.00</c:formatCode>
                <c:ptCount val="27"/>
                <c:pt idx="5">
                  <c:v>0.55607005349443661</c:v>
                </c:pt>
                <c:pt idx="6">
                  <c:v>0.55563066429292107</c:v>
                </c:pt>
                <c:pt idx="7">
                  <c:v>0.55519233386660116</c:v>
                </c:pt>
                <c:pt idx="8">
                  <c:v>0.55475855552141629</c:v>
                </c:pt>
                <c:pt idx="9">
                  <c:v>0.5543273676225281</c:v>
                </c:pt>
                <c:pt idx="10">
                  <c:v>0.55389827360829735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BA-4A08-BF6B-A324EDDB20D1}"/>
            </c:ext>
          </c:extLst>
        </c:ser>
        <c:ser>
          <c:idx val="8"/>
          <c:order val="2"/>
          <c:tx>
            <c:strRef>
              <c:f>'LBV p-cresol'!$E$33</c:f>
              <c:strCache>
                <c:ptCount val="1"/>
                <c:pt idx="0">
                  <c:v>thermocouples</c:v>
                </c:pt>
              </c:strCache>
            </c:strRef>
          </c:tx>
          <c:marker>
            <c:symbol val="none"/>
          </c:marker>
          <c:xVal>
            <c:numRef>
              <c:f>'LBV p-cresol'!$B$34:$B$60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p-cresol'!$E$66:$E$92</c:f>
              <c:numCache>
                <c:formatCode>0.00</c:formatCode>
                <c:ptCount val="27"/>
                <c:pt idx="5">
                  <c:v>3.0292918849013843</c:v>
                </c:pt>
                <c:pt idx="6">
                  <c:v>2.5638197573711632</c:v>
                </c:pt>
                <c:pt idx="7">
                  <c:v>2.1499512727880683</c:v>
                </c:pt>
                <c:pt idx="8">
                  <c:v>1.8866054660287603</c:v>
                </c:pt>
                <c:pt idx="9">
                  <c:v>1.6945608827192742</c:v>
                </c:pt>
                <c:pt idx="10">
                  <c:v>1.5501036766562653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8BA-4A08-BF6B-A324EDDB20D1}"/>
            </c:ext>
          </c:extLst>
        </c:ser>
        <c:ser>
          <c:idx val="0"/>
          <c:order val="3"/>
          <c:tx>
            <c:v>T chambre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'LBV p-cresol'!$B$66:$B$92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p-cresol'!$G$66:$G$92</c:f>
              <c:numCache>
                <c:formatCode>0.00</c:formatCode>
                <c:ptCount val="27"/>
                <c:pt idx="5">
                  <c:v>0.69074778200253539</c:v>
                </c:pt>
                <c:pt idx="6">
                  <c:v>0.7732059282371293</c:v>
                </c:pt>
                <c:pt idx="7">
                  <c:v>0.70772058823529382</c:v>
                </c:pt>
                <c:pt idx="8">
                  <c:v>0.65722329755410869</c:v>
                </c:pt>
                <c:pt idx="9">
                  <c:v>0.66915127901067228</c:v>
                </c:pt>
                <c:pt idx="10">
                  <c:v>0.63254021447721154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8BA-4A08-BF6B-A324EDDB20D1}"/>
            </c:ext>
          </c:extLst>
        </c:ser>
        <c:ser>
          <c:idx val="10"/>
          <c:order val="4"/>
          <c:tx>
            <c:v>others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'LBV p-cresol'!$B$34:$B$60</c:f>
              <c:numCache>
                <c:formatCode>0.00</c:formatCode>
                <c:ptCount val="27"/>
                <c:pt idx="0">
                  <c:v>0.55000000000000004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1.85</c:v>
                </c:pt>
              </c:numCache>
            </c:numRef>
          </c:xVal>
          <c:yVal>
            <c:numRef>
              <c:f>'LBV p-cresol'!$F$66:$F$92</c:f>
              <c:numCache>
                <c:formatCode>0.00</c:formatCode>
                <c:ptCount val="27"/>
                <c:pt idx="5">
                  <c:v>0.67499156260546744</c:v>
                </c:pt>
                <c:pt idx="6">
                  <c:v>0.60624431645953325</c:v>
                </c:pt>
                <c:pt idx="7">
                  <c:v>0.5376344086021505</c:v>
                </c:pt>
                <c:pt idx="8">
                  <c:v>0.49738870927629941</c:v>
                </c:pt>
                <c:pt idx="9">
                  <c:v>0.46970408642555189</c:v>
                </c:pt>
                <c:pt idx="10">
                  <c:v>0.45060268108595253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8BA-4A08-BF6B-A324EDDB2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2079440"/>
        <c:axId val="1165778096"/>
        <c:extLst>
          <c:ext xmlns:c15="http://schemas.microsoft.com/office/drawing/2012/chart" uri="{02D57815-91ED-43cb-92C2-25804820EDAC}">
            <c15:filteredScatterSeries>
              <c15:ser>
                <c:idx val="11"/>
                <c:order val="5"/>
                <c:tx>
                  <c:v>TOTAL</c:v>
                </c:tx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'LBV p-cresol'!$B$34:$B$60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0.55000000000000004</c:v>
                      </c:pt>
                      <c:pt idx="1">
                        <c:v>0.6</c:v>
                      </c:pt>
                      <c:pt idx="2">
                        <c:v>0.65</c:v>
                      </c:pt>
                      <c:pt idx="3">
                        <c:v>0.7</c:v>
                      </c:pt>
                      <c:pt idx="4">
                        <c:v>0.75</c:v>
                      </c:pt>
                      <c:pt idx="5">
                        <c:v>0.8</c:v>
                      </c:pt>
                      <c:pt idx="6">
                        <c:v>0.85</c:v>
                      </c:pt>
                      <c:pt idx="7">
                        <c:v>0.9</c:v>
                      </c:pt>
                      <c:pt idx="8">
                        <c:v>0.95</c:v>
                      </c:pt>
                      <c:pt idx="9">
                        <c:v>1</c:v>
                      </c:pt>
                      <c:pt idx="10">
                        <c:v>1.05</c:v>
                      </c:pt>
                      <c:pt idx="11">
                        <c:v>1.1000000000000001</c:v>
                      </c:pt>
                      <c:pt idx="12">
                        <c:v>1.1499999999999999</c:v>
                      </c:pt>
                      <c:pt idx="13">
                        <c:v>1.2</c:v>
                      </c:pt>
                      <c:pt idx="14">
                        <c:v>1.25</c:v>
                      </c:pt>
                      <c:pt idx="15">
                        <c:v>1.3</c:v>
                      </c:pt>
                      <c:pt idx="16">
                        <c:v>1.35</c:v>
                      </c:pt>
                      <c:pt idx="17">
                        <c:v>1.4</c:v>
                      </c:pt>
                      <c:pt idx="18">
                        <c:v>1.45</c:v>
                      </c:pt>
                      <c:pt idx="19">
                        <c:v>1.5</c:v>
                      </c:pt>
                      <c:pt idx="20">
                        <c:v>1.55</c:v>
                      </c:pt>
                      <c:pt idx="21">
                        <c:v>1.6</c:v>
                      </c:pt>
                      <c:pt idx="22">
                        <c:v>1.65</c:v>
                      </c:pt>
                      <c:pt idx="23">
                        <c:v>1.7</c:v>
                      </c:pt>
                      <c:pt idx="24">
                        <c:v>1.75</c:v>
                      </c:pt>
                      <c:pt idx="25">
                        <c:v>1.8</c:v>
                      </c:pt>
                      <c:pt idx="26">
                        <c:v>1.85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'LBV p-cresol'!$H$66:$H$92</c15:sqref>
                        </c15:formulaRef>
                      </c:ext>
                    </c:extLst>
                    <c:numCache>
                      <c:formatCode>0.0</c:formatCode>
                      <c:ptCount val="27"/>
                      <c:pt idx="5">
                        <c:v>7.2230701966798634</c:v>
                      </c:pt>
                      <c:pt idx="6">
                        <c:v>6.4217654843891196</c:v>
                      </c:pt>
                      <c:pt idx="7">
                        <c:v>5.0254742398861483</c:v>
                      </c:pt>
                      <c:pt idx="8">
                        <c:v>4.5392787613949643</c:v>
                      </c:pt>
                      <c:pt idx="9">
                        <c:v>4.6586642778174818</c:v>
                      </c:pt>
                      <c:pt idx="10">
                        <c:v>3.9621966841558587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D8BA-4A08-BF6B-A324EDDB20D1}"/>
                  </c:ext>
                </c:extLst>
              </c15:ser>
            </c15:filteredScatterSeries>
          </c:ext>
        </c:extLst>
      </c:scatterChart>
      <c:valAx>
        <c:axId val="1462079440"/>
        <c:scaling>
          <c:orientation val="minMax"/>
          <c:max val="1.5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="1"/>
                  <a:t>φ</a:t>
                </a:r>
                <a:endParaRPr lang="fr-FR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778096"/>
        <c:crosses val="autoZero"/>
        <c:crossBetween val="midCat"/>
      </c:valAx>
      <c:valAx>
        <c:axId val="116577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1" i="0" baseline="0">
                    <a:effectLst/>
                  </a:rPr>
                  <a:t>Incertitude (%)</a:t>
                </a:r>
                <a:endParaRPr lang="fr-FR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07944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894921944068789"/>
          <c:y val="0.29555061269979382"/>
          <c:w val="0.2105078055931211"/>
          <c:h val="0.471305286162213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 b="1">
                <a:solidFill>
                  <a:sysClr val="windowText" lastClr="000000"/>
                </a:solidFill>
              </a:rPr>
              <a:t>C2H4</a:t>
            </a:r>
            <a:endParaRPr lang="fr-FR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6072635071231433"/>
          <c:y val="8.858744423858627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products'!$H$83:$H$103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6.2912455345778224E-6</c:v>
                </c:pt>
                <c:pt idx="11">
                  <c:v>2.129344642472494E-5</c:v>
                </c:pt>
                <c:pt idx="12">
                  <c:v>5.855697766799358E-5</c:v>
                </c:pt>
                <c:pt idx="13">
                  <c:v>1.2630885265575476E-4</c:v>
                </c:pt>
                <c:pt idx="14">
                  <c:v>2.2648483924480161E-4</c:v>
                </c:pt>
                <c:pt idx="15">
                  <c:v>2.3132425888678455E-4</c:v>
                </c:pt>
                <c:pt idx="16">
                  <c:v>4.936208034822599E-5</c:v>
                </c:pt>
                <c:pt idx="17">
                  <c:v>1.8873736603733467E-5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8B-476B-A633-58DD4C728D93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products'!$I$83:$I$103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1.0162781248164175E-5</c:v>
                </c:pt>
                <c:pt idx="12">
                  <c:v>2.8552575887699351E-5</c:v>
                </c:pt>
                <c:pt idx="13">
                  <c:v>6.4848223202571402E-5</c:v>
                </c:pt>
                <c:pt idx="14">
                  <c:v>1.4857018300887628E-4</c:v>
                </c:pt>
                <c:pt idx="15">
                  <c:v>2.5406953120410435E-4</c:v>
                </c:pt>
                <c:pt idx="16">
                  <c:v>3.4940609815116831E-4</c:v>
                </c:pt>
                <c:pt idx="17">
                  <c:v>1.5728113836444555E-4</c:v>
                </c:pt>
                <c:pt idx="18">
                  <c:v>5.0087993294523432E-5</c:v>
                </c:pt>
                <c:pt idx="19">
                  <c:v>1.1033876783721105E-4</c:v>
                </c:pt>
                <c:pt idx="20">
                  <c:v>7.1623410701347526E-5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B8B-476B-A633-58DD4C728D93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products'!$J$83:$J$103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6.2912455345778224E-6</c:v>
                </c:pt>
                <c:pt idx="12">
                  <c:v>1.1033876783721103E-5</c:v>
                </c:pt>
                <c:pt idx="13">
                  <c:v>3.4359879458078872E-5</c:v>
                </c:pt>
                <c:pt idx="14">
                  <c:v>7.888254016432193E-5</c:v>
                </c:pt>
                <c:pt idx="15">
                  <c:v>1.7131545532619608E-4</c:v>
                </c:pt>
                <c:pt idx="16">
                  <c:v>2.7923451334241567E-4</c:v>
                </c:pt>
                <c:pt idx="17">
                  <c:v>1.5195777675826433E-4</c:v>
                </c:pt>
                <c:pt idx="18">
                  <c:v>4.655521695587589E-4</c:v>
                </c:pt>
                <c:pt idx="19">
                  <c:v>4.8007042848470771E-4</c:v>
                </c:pt>
                <c:pt idx="20">
                  <c:v>6.0541139721206579E-4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B8B-476B-A633-58DD4C728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224960"/>
        <c:axId val="75229440"/>
      </c:scatterChart>
      <c:valAx>
        <c:axId val="75224960"/>
        <c:scaling>
          <c:orientation val="minMax"/>
          <c:max val="1100"/>
          <c:min val="6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29440"/>
        <c:crosses val="autoZero"/>
        <c:crossBetween val="midCat"/>
      </c:valAx>
      <c:valAx>
        <c:axId val="75229440"/>
        <c:scaling>
          <c:orientation val="minMax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24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 b="1">
                <a:solidFill>
                  <a:sysClr val="windowText" lastClr="000000"/>
                </a:solidFill>
              </a:rPr>
              <a:t>1-butene</a:t>
            </a:r>
            <a:endParaRPr lang="fr-FR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771159237555738"/>
          <c:y val="7.119925693026986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products'!$AC$83:$AC$103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2.927848883399679E-6</c:v>
                </c:pt>
                <c:pt idx="14">
                  <c:v>2.4439069192013849E-6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458-4EB0-9F82-25AE23F8146A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products'!$AD$83:$AD$103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2.6616808030906175E-6</c:v>
                </c:pt>
                <c:pt idx="14">
                  <c:v>4.2344921867350731E-6</c:v>
                </c:pt>
                <c:pt idx="15">
                  <c:v>3.7263531243268643E-6</c:v>
                </c:pt>
                <c:pt idx="16">
                  <c:v>3.0972285708690819E-6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458-4EB0-9F82-25AE23F8146A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products'!$AE$83:$AE$103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3.0004401780294229E-6</c:v>
                </c:pt>
                <c:pt idx="15">
                  <c:v>5.0813906240820877E-6</c:v>
                </c:pt>
                <c:pt idx="16">
                  <c:v>3.7021560261169497E-6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458-4EB0-9F82-25AE23F81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26464"/>
        <c:axId val="54128000"/>
      </c:scatterChart>
      <c:valAx>
        <c:axId val="54126464"/>
        <c:scaling>
          <c:orientation val="minMax"/>
          <c:max val="1100"/>
          <c:min val="6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28000"/>
        <c:crosses val="autoZero"/>
        <c:crossBetween val="midCat"/>
      </c:valAx>
      <c:valAx>
        <c:axId val="54128000"/>
        <c:scaling>
          <c:orientation val="minMax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26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 b="1">
                <a:solidFill>
                  <a:sysClr val="windowText" lastClr="000000"/>
                </a:solidFill>
              </a:rPr>
              <a:t>1,3-butadiene</a:t>
            </a:r>
            <a:endParaRPr lang="fr-FR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5437068120655779"/>
          <c:y val="6.772159420440666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products'!$AF$83:$AF$103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6.0492745524786751E-6</c:v>
                </c:pt>
                <c:pt idx="12">
                  <c:v>1.0404752230263321E-5</c:v>
                </c:pt>
                <c:pt idx="13">
                  <c:v>1.5002200890147116E-5</c:v>
                </c:pt>
                <c:pt idx="14">
                  <c:v>1.606687321138336E-5</c:v>
                </c:pt>
                <c:pt idx="15">
                  <c:v>1.064672321236247E-5</c:v>
                </c:pt>
                <c:pt idx="16">
                  <c:v>3.6295647314872053E-6</c:v>
                </c:pt>
                <c:pt idx="17">
                  <c:v>1.9357678567931761E-6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73-4725-B805-41BE0AD9B9B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products'!$AG$83:$AG$103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7.7430714271727043E-6</c:v>
                </c:pt>
                <c:pt idx="13">
                  <c:v>1.3308404015453087E-5</c:v>
                </c:pt>
                <c:pt idx="14">
                  <c:v>2.3326002674357775E-5</c:v>
                </c:pt>
                <c:pt idx="15">
                  <c:v>2.6650683968400052E-5</c:v>
                </c:pt>
                <c:pt idx="16">
                  <c:v>2.2987243299418967E-5</c:v>
                </c:pt>
                <c:pt idx="17">
                  <c:v>1.6937968746940292E-5</c:v>
                </c:pt>
                <c:pt idx="18">
                  <c:v>1.209854910495735E-5</c:v>
                </c:pt>
                <c:pt idx="19">
                  <c:v>7.0171584808752634E-6</c:v>
                </c:pt>
                <c:pt idx="20">
                  <c:v>1.9357678567931761E-6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D73-4725-B805-41BE0AD9B9B5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products'!$AH$83:$AH$103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2.4197098209914702E-6</c:v>
                </c:pt>
                <c:pt idx="12">
                  <c:v>4.3554776777846467E-6</c:v>
                </c:pt>
                <c:pt idx="13">
                  <c:v>9.872416069645198E-6</c:v>
                </c:pt>
                <c:pt idx="14">
                  <c:v>1.9212495978672275E-5</c:v>
                </c:pt>
                <c:pt idx="15">
                  <c:v>3.5085792404376321E-5</c:v>
                </c:pt>
                <c:pt idx="16">
                  <c:v>4.4304886822353814E-5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D73-4725-B805-41BE0AD9B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228480"/>
        <c:axId val="54230016"/>
      </c:scatterChart>
      <c:valAx>
        <c:axId val="54228480"/>
        <c:scaling>
          <c:orientation val="minMax"/>
          <c:max val="1100"/>
          <c:min val="6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30016"/>
        <c:crosses val="autoZero"/>
        <c:crossBetween val="midCat"/>
      </c:valAx>
      <c:valAx>
        <c:axId val="54230016"/>
        <c:scaling>
          <c:orientation val="minMax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28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 b="1">
                <a:solidFill>
                  <a:sysClr val="windowText" lastClr="000000"/>
                </a:solidFill>
              </a:rPr>
              <a:t>Furan</a:t>
            </a:r>
            <a:endParaRPr lang="fr-FR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6360093160321308"/>
          <c:y val="6.076626875268013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products'!$AI$83:$AI$103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1.064672321236247E-5</c:v>
                </c:pt>
                <c:pt idx="12">
                  <c:v>1.3550374997552232E-5</c:v>
                </c:pt>
                <c:pt idx="13">
                  <c:v>1.7421910711138587E-5</c:v>
                </c:pt>
                <c:pt idx="14">
                  <c:v>1.4034316961750527E-5</c:v>
                </c:pt>
                <c:pt idx="15">
                  <c:v>6.0492745524786751E-6</c:v>
                </c:pt>
                <c:pt idx="16">
                  <c:v>2.9036517851897643E-6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073-4DD6-929E-CBB322D7037A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products'!$AJ$83:$AJ$103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3.1456227672889112E-6</c:v>
                </c:pt>
                <c:pt idx="12">
                  <c:v>7.7430714271727043E-6</c:v>
                </c:pt>
                <c:pt idx="13">
                  <c:v>1.2146943301377179E-5</c:v>
                </c:pt>
                <c:pt idx="14">
                  <c:v>1.137263615865991E-5</c:v>
                </c:pt>
                <c:pt idx="15">
                  <c:v>9.1948973197675863E-6</c:v>
                </c:pt>
                <c:pt idx="16">
                  <c:v>6.2912455345778224E-6</c:v>
                </c:pt>
                <c:pt idx="17">
                  <c:v>4.3554776777846467E-6</c:v>
                </c:pt>
                <c:pt idx="18">
                  <c:v>2.6616808030906175E-6</c:v>
                </c:pt>
                <c:pt idx="19">
                  <c:v>2.9036517851897643E-6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073-4DD6-929E-CBB322D7037A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products'!$AK$83:$AK$103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2.4197098209914702E-6</c:v>
                </c:pt>
                <c:pt idx="12">
                  <c:v>3.1456227672889112E-6</c:v>
                </c:pt>
                <c:pt idx="13">
                  <c:v>5.5653325882803814E-6</c:v>
                </c:pt>
                <c:pt idx="14">
                  <c:v>7.2591294629744106E-6</c:v>
                </c:pt>
                <c:pt idx="15">
                  <c:v>8.2270133913709989E-6</c:v>
                </c:pt>
                <c:pt idx="16">
                  <c:v>7.6946772307528759E-6</c:v>
                </c:pt>
                <c:pt idx="17">
                  <c:v>2.4197098209914702E-6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073-4DD6-929E-CBB322D70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30496"/>
        <c:axId val="54332032"/>
      </c:scatterChart>
      <c:valAx>
        <c:axId val="54330496"/>
        <c:scaling>
          <c:orientation val="minMax"/>
          <c:max val="1100"/>
          <c:min val="6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32032"/>
        <c:crosses val="autoZero"/>
        <c:crossBetween val="midCat"/>
      </c:valAx>
      <c:valAx>
        <c:axId val="54332032"/>
        <c:scaling>
          <c:orientation val="minMax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30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 b="1">
                <a:solidFill>
                  <a:sysClr val="windowText" lastClr="000000"/>
                </a:solidFill>
              </a:rPr>
              <a:t>Acrolein</a:t>
            </a:r>
            <a:endParaRPr lang="fr-FR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6072645132961704"/>
          <c:y val="3.990029239750068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products'!$AL$83:$AL$103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1.4195630949816627E-5</c:v>
                </c:pt>
                <c:pt idx="12">
                  <c:v>3.1940169637087406E-5</c:v>
                </c:pt>
                <c:pt idx="13">
                  <c:v>4.7103684515300615E-5</c:v>
                </c:pt>
                <c:pt idx="14">
                  <c:v>4.6458428563036229E-5</c:v>
                </c:pt>
                <c:pt idx="15">
                  <c:v>3.3553309517748388E-5</c:v>
                </c:pt>
                <c:pt idx="16">
                  <c:v>9.0335833317014881E-6</c:v>
                </c:pt>
                <c:pt idx="17">
                  <c:v>4.5167916658507441E-6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84-4681-999D-8BA8DC64062B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products'!$AM$83:$AM$103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3.2262797613219603E-6</c:v>
                </c:pt>
                <c:pt idx="12">
                  <c:v>1.9583518151224301E-5</c:v>
                </c:pt>
                <c:pt idx="13">
                  <c:v>3.0327029756426428E-5</c:v>
                </c:pt>
                <c:pt idx="14">
                  <c:v>3.7102217255202542E-5</c:v>
                </c:pt>
                <c:pt idx="15">
                  <c:v>3.0972285708690817E-5</c:v>
                </c:pt>
                <c:pt idx="16">
                  <c:v>3.2908053565483996E-5</c:v>
                </c:pt>
                <c:pt idx="17">
                  <c:v>1.2259863093023448E-5</c:v>
                </c:pt>
                <c:pt idx="18">
                  <c:v>6.1299315465117242E-6</c:v>
                </c:pt>
                <c:pt idx="19">
                  <c:v>3.2262797613219603E-6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84-4681-999D-8BA8DC64062B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products'!$AN$83:$AN$103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4.4522660706243053E-6</c:v>
                </c:pt>
                <c:pt idx="13">
                  <c:v>1.1033876783721103E-5</c:v>
                </c:pt>
                <c:pt idx="14">
                  <c:v>1.7099282735006391E-5</c:v>
                </c:pt>
                <c:pt idx="15">
                  <c:v>2.3874470233782507E-5</c:v>
                </c:pt>
                <c:pt idx="16">
                  <c:v>2.2906586305385915E-5</c:v>
                </c:pt>
                <c:pt idx="17">
                  <c:v>6.2589827369646026E-6</c:v>
                </c:pt>
                <c:pt idx="18">
                  <c:v>1.2066286307344133E-5</c:v>
                </c:pt>
                <c:pt idx="19">
                  <c:v>1.0033730057711296E-5</c:v>
                </c:pt>
                <c:pt idx="20">
                  <c:v>6.7751874987761169E-6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684-4681-999D-8BA8DC640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50592"/>
        <c:axId val="54352128"/>
      </c:scatterChart>
      <c:valAx>
        <c:axId val="54350592"/>
        <c:scaling>
          <c:orientation val="minMax"/>
          <c:max val="1100"/>
          <c:min val="6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52128"/>
        <c:crosses val="autoZero"/>
        <c:crossBetween val="midCat"/>
      </c:valAx>
      <c:valAx>
        <c:axId val="54352128"/>
        <c:scaling>
          <c:orientation val="minMax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50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 b="1">
                <a:solidFill>
                  <a:sysClr val="windowText" lastClr="000000"/>
                </a:solidFill>
              </a:rPr>
              <a:t>Acetone</a:t>
            </a:r>
            <a:endParaRPr lang="fr-FR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483233293823452"/>
          <c:y val="5.360716981966984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products'!$AO$83:$AO$103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3.2262797613219603E-6</c:v>
                </c:pt>
                <c:pt idx="13">
                  <c:v>7.0978154749083133E-6</c:v>
                </c:pt>
                <c:pt idx="14">
                  <c:v>4.8394196419829404E-6</c:v>
                </c:pt>
                <c:pt idx="15">
                  <c:v>3.5489077374541566E-6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370-4792-9C90-2F97B3FB2A87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products'!$AP$83:$AP$103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3.5489077374541566E-6</c:v>
                </c:pt>
                <c:pt idx="13">
                  <c:v>5.4846755942473323E-6</c:v>
                </c:pt>
                <c:pt idx="14">
                  <c:v>3.2262797613219603E-6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70-4792-9C90-2F97B3FB2A87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products'!$AQ$83:$AQ$103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4.5167916658507441E-6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370-4792-9C90-2F97B3FB2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91936"/>
        <c:axId val="54393472"/>
      </c:scatterChart>
      <c:valAx>
        <c:axId val="54391936"/>
        <c:scaling>
          <c:orientation val="minMax"/>
          <c:max val="1100"/>
          <c:min val="6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93472"/>
        <c:crosses val="autoZero"/>
        <c:crossBetween val="midCat"/>
      </c:valAx>
      <c:valAx>
        <c:axId val="54393472"/>
        <c:scaling>
          <c:orientation val="minMax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91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 b="1">
                <a:solidFill>
                  <a:sysClr val="windowText" lastClr="000000"/>
                </a:solidFill>
              </a:rPr>
              <a:t>1,3-Cyclopentdaiene</a:t>
            </a:r>
            <a:endParaRPr lang="fr-FR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2304412519333348"/>
          <c:y val="4.675379269667438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products'!$AR$83:$AR$103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2.5164982138311288E-6</c:v>
                </c:pt>
                <c:pt idx="12">
                  <c:v>3.6779589279070346E-6</c:v>
                </c:pt>
                <c:pt idx="13">
                  <c:v>4.4522660706243053E-6</c:v>
                </c:pt>
                <c:pt idx="14">
                  <c:v>4.2586892849449881E-6</c:v>
                </c:pt>
                <c:pt idx="15">
                  <c:v>3.4843821422277175E-6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E1-422E-807C-99398C0C7EF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products'!$AS$83:$AS$103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4.2586892849449881E-6</c:v>
                </c:pt>
                <c:pt idx="13">
                  <c:v>5.8073035703795287E-6</c:v>
                </c:pt>
                <c:pt idx="14">
                  <c:v>7.8785751771482277E-6</c:v>
                </c:pt>
                <c:pt idx="15">
                  <c:v>1.0259569641003834E-5</c:v>
                </c:pt>
                <c:pt idx="16">
                  <c:v>6.7751874987761169E-6</c:v>
                </c:pt>
                <c:pt idx="17">
                  <c:v>4.4522660706243053E-6</c:v>
                </c:pt>
                <c:pt idx="18">
                  <c:v>3.6779589279070346E-6</c:v>
                </c:pt>
                <c:pt idx="19">
                  <c:v>3.2908053565483995E-6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3E1-422E-807C-99398C0C7EF0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'o-Cresol-light products'!$A$83:$A$103</c:f>
              <c:numCache>
                <c:formatCode>General</c:formatCode>
                <c:ptCount val="21"/>
                <c:pt idx="0">
                  <c:v>600</c:v>
                </c:pt>
                <c:pt idx="1">
                  <c:v>625</c:v>
                </c:pt>
                <c:pt idx="2">
                  <c:v>650</c:v>
                </c:pt>
                <c:pt idx="3">
                  <c:v>675</c:v>
                </c:pt>
                <c:pt idx="4">
                  <c:v>700</c:v>
                </c:pt>
                <c:pt idx="5">
                  <c:v>725</c:v>
                </c:pt>
                <c:pt idx="6">
                  <c:v>750</c:v>
                </c:pt>
                <c:pt idx="7">
                  <c:v>775</c:v>
                </c:pt>
                <c:pt idx="8">
                  <c:v>800</c:v>
                </c:pt>
                <c:pt idx="9">
                  <c:v>825</c:v>
                </c:pt>
                <c:pt idx="10">
                  <c:v>850</c:v>
                </c:pt>
                <c:pt idx="11">
                  <c:v>875</c:v>
                </c:pt>
                <c:pt idx="12">
                  <c:v>900</c:v>
                </c:pt>
                <c:pt idx="13">
                  <c:v>925</c:v>
                </c:pt>
                <c:pt idx="14">
                  <c:v>950</c:v>
                </c:pt>
                <c:pt idx="15">
                  <c:v>975</c:v>
                </c:pt>
                <c:pt idx="16">
                  <c:v>1000</c:v>
                </c:pt>
                <c:pt idx="17">
                  <c:v>1025</c:v>
                </c:pt>
                <c:pt idx="18">
                  <c:v>1050</c:v>
                </c:pt>
                <c:pt idx="19">
                  <c:v>1075</c:v>
                </c:pt>
                <c:pt idx="20">
                  <c:v>1100</c:v>
                </c:pt>
              </c:numCache>
            </c:numRef>
          </c:xVal>
          <c:yVal>
            <c:numRef>
              <c:f>'o-Cresol-light products'!$AT$83:$AT$103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3.0972285708690819E-6</c:v>
                </c:pt>
                <c:pt idx="13">
                  <c:v>5.8073035703795287E-6</c:v>
                </c:pt>
                <c:pt idx="14">
                  <c:v>8.8658167841127475E-6</c:v>
                </c:pt>
                <c:pt idx="15">
                  <c:v>1.6647603568421315E-5</c:v>
                </c:pt>
                <c:pt idx="16">
                  <c:v>1.8196217853855855E-5</c:v>
                </c:pt>
                <c:pt idx="17">
                  <c:v>2.5164982138311288E-6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3E1-422E-807C-99398C0C7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52992"/>
        <c:axId val="54454528"/>
      </c:scatterChart>
      <c:valAx>
        <c:axId val="54452992"/>
        <c:scaling>
          <c:orientation val="minMax"/>
          <c:max val="1100"/>
          <c:min val="6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54528"/>
        <c:crosses val="autoZero"/>
        <c:crossBetween val="midCat"/>
      </c:valAx>
      <c:valAx>
        <c:axId val="54454528"/>
        <c:scaling>
          <c:orientation val="minMax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52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emf"/><Relationship Id="rId3" Type="http://schemas.openxmlformats.org/officeDocument/2006/relationships/image" Target="../media/image15.emf"/><Relationship Id="rId7" Type="http://schemas.openxmlformats.org/officeDocument/2006/relationships/image" Target="../media/image19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Relationship Id="rId6" Type="http://schemas.openxmlformats.org/officeDocument/2006/relationships/image" Target="../media/image18.emf"/><Relationship Id="rId5" Type="http://schemas.openxmlformats.org/officeDocument/2006/relationships/image" Target="../media/image17.emf"/><Relationship Id="rId10" Type="http://schemas.openxmlformats.org/officeDocument/2006/relationships/image" Target="../media/image22.emf"/><Relationship Id="rId4" Type="http://schemas.openxmlformats.org/officeDocument/2006/relationships/image" Target="../media/image16.emf"/><Relationship Id="rId9" Type="http://schemas.openxmlformats.org/officeDocument/2006/relationships/image" Target="../media/image2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167001</xdr:colOff>
      <xdr:row>108</xdr:row>
      <xdr:rowOff>98237</xdr:rowOff>
    </xdr:from>
    <xdr:to>
      <xdr:col>5</xdr:col>
      <xdr:colOff>589415</xdr:colOff>
      <xdr:row>127</xdr:row>
      <xdr:rowOff>54896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78C9437-DAB5-468E-9626-84DD0B222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734360</xdr:colOff>
      <xdr:row>109</xdr:row>
      <xdr:rowOff>11076</xdr:rowOff>
    </xdr:from>
    <xdr:to>
      <xdr:col>11</xdr:col>
      <xdr:colOff>245687</xdr:colOff>
      <xdr:row>127</xdr:row>
      <xdr:rowOff>156020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818F580-D1EF-4BC5-90AA-0127895F3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524887</xdr:colOff>
      <xdr:row>108</xdr:row>
      <xdr:rowOff>155058</xdr:rowOff>
    </xdr:from>
    <xdr:to>
      <xdr:col>17</xdr:col>
      <xdr:colOff>326105</xdr:colOff>
      <xdr:row>127</xdr:row>
      <xdr:rowOff>111717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9763D17F-B4A7-48F8-BA35-F4217B99A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109903</xdr:colOff>
      <xdr:row>123</xdr:row>
      <xdr:rowOff>73269</xdr:rowOff>
    </xdr:from>
    <xdr:to>
      <xdr:col>5</xdr:col>
      <xdr:colOff>577073</xdr:colOff>
      <xdr:row>142</xdr:row>
      <xdr:rowOff>23386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AB54B72F-92EA-4B8F-BA9F-801423DB1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680356</xdr:colOff>
      <xdr:row>123</xdr:row>
      <xdr:rowOff>81642</xdr:rowOff>
    </xdr:from>
    <xdr:to>
      <xdr:col>11</xdr:col>
      <xdr:colOff>249455</xdr:colOff>
      <xdr:row>142</xdr:row>
      <xdr:rowOff>31759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F4D7C45D-FB17-4DB8-8AEE-DA17294875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432954</xdr:colOff>
      <xdr:row>123</xdr:row>
      <xdr:rowOff>108239</xdr:rowOff>
    </xdr:from>
    <xdr:to>
      <xdr:col>17</xdr:col>
      <xdr:colOff>305121</xdr:colOff>
      <xdr:row>142</xdr:row>
      <xdr:rowOff>58356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E46FBAE-46FC-47E8-9404-BDDA4B1A6D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454602</xdr:colOff>
      <xdr:row>123</xdr:row>
      <xdr:rowOff>129886</xdr:rowOff>
    </xdr:from>
    <xdr:to>
      <xdr:col>22</xdr:col>
      <xdr:colOff>694781</xdr:colOff>
      <xdr:row>142</xdr:row>
      <xdr:rowOff>80003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B31D483-EBF7-4484-8B4D-374E7BAA8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826698</xdr:colOff>
      <xdr:row>123</xdr:row>
      <xdr:rowOff>143774</xdr:rowOff>
    </xdr:from>
    <xdr:to>
      <xdr:col>30</xdr:col>
      <xdr:colOff>312065</xdr:colOff>
      <xdr:row>142</xdr:row>
      <xdr:rowOff>93891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8F490EF9-6141-4611-B922-5B8A229EC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30</xdr:col>
      <xdr:colOff>395378</xdr:colOff>
      <xdr:row>123</xdr:row>
      <xdr:rowOff>161745</xdr:rowOff>
    </xdr:from>
    <xdr:to>
      <xdr:col>35</xdr:col>
      <xdr:colOff>455839</xdr:colOff>
      <xdr:row>142</xdr:row>
      <xdr:rowOff>111862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D2BCCDA3-FB6B-4659-9610-EDEC914CE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617838</xdr:colOff>
      <xdr:row>123</xdr:row>
      <xdr:rowOff>154460</xdr:rowOff>
    </xdr:from>
    <xdr:to>
      <xdr:col>41</xdr:col>
      <xdr:colOff>601070</xdr:colOff>
      <xdr:row>142</xdr:row>
      <xdr:rowOff>104577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EED52215-213C-4BD1-9081-830B55B1E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154460</xdr:colOff>
      <xdr:row>143</xdr:row>
      <xdr:rowOff>77230</xdr:rowOff>
    </xdr:from>
    <xdr:to>
      <xdr:col>13</xdr:col>
      <xdr:colOff>270619</xdr:colOff>
      <xdr:row>162</xdr:row>
      <xdr:rowOff>27347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4E35E1A8-4B03-4555-8C83-65BF8E844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592095</xdr:colOff>
      <xdr:row>143</xdr:row>
      <xdr:rowOff>0</xdr:rowOff>
    </xdr:from>
    <xdr:to>
      <xdr:col>18</xdr:col>
      <xdr:colOff>631024</xdr:colOff>
      <xdr:row>161</xdr:row>
      <xdr:rowOff>130320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E38A6C5B-8644-4674-9F99-481327655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741462</xdr:colOff>
      <xdr:row>30</xdr:row>
      <xdr:rowOff>37970</xdr:rowOff>
    </xdr:from>
    <xdr:ext cx="1726157" cy="1522669"/>
    <xdr:pic>
      <xdr:nvPicPr>
        <xdr:cNvPr id="2" name="Image 1">
          <a:extLst>
            <a:ext uri="{FF2B5EF4-FFF2-40B4-BE49-F238E27FC236}">
              <a16:creationId xmlns:a16="http://schemas.microsoft.com/office/drawing/2014/main" id="{AE801DD6-61DA-43EF-9344-6B0C3CBD9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6612" y="5562470"/>
          <a:ext cx="1726157" cy="1522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381968</xdr:colOff>
      <xdr:row>30</xdr:row>
      <xdr:rowOff>134989</xdr:rowOff>
    </xdr:from>
    <xdr:ext cx="878830" cy="1404058"/>
    <xdr:pic>
      <xdr:nvPicPr>
        <xdr:cNvPr id="3" name="Image 2">
          <a:extLst>
            <a:ext uri="{FF2B5EF4-FFF2-40B4-BE49-F238E27FC236}">
              <a16:creationId xmlns:a16="http://schemas.microsoft.com/office/drawing/2014/main" id="{F97F85B8-4B09-475F-A9D8-A366CAD37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5468" y="5659489"/>
          <a:ext cx="878830" cy="1404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1211955</xdr:colOff>
      <xdr:row>30</xdr:row>
      <xdr:rowOff>189546</xdr:rowOff>
    </xdr:from>
    <xdr:ext cx="1746508" cy="1056066"/>
    <xdr:pic>
      <xdr:nvPicPr>
        <xdr:cNvPr id="4" name="Image 3">
          <a:extLst>
            <a:ext uri="{FF2B5EF4-FFF2-40B4-BE49-F238E27FC236}">
              <a16:creationId xmlns:a16="http://schemas.microsoft.com/office/drawing/2014/main" id="{FD12EDFE-154C-4B3D-9FFA-3E7877501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8005" y="5707696"/>
          <a:ext cx="1746508" cy="1056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1464984</xdr:colOff>
      <xdr:row>30</xdr:row>
      <xdr:rowOff>146434</xdr:rowOff>
    </xdr:from>
    <xdr:ext cx="1652374" cy="1007911"/>
    <xdr:pic>
      <xdr:nvPicPr>
        <xdr:cNvPr id="5" name="Image 4">
          <a:extLst>
            <a:ext uri="{FF2B5EF4-FFF2-40B4-BE49-F238E27FC236}">
              <a16:creationId xmlns:a16="http://schemas.microsoft.com/office/drawing/2014/main" id="{9EAB2FA8-CBC2-44E2-96A3-774359CDA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2434" y="5670934"/>
          <a:ext cx="1652374" cy="1007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</xdr:col>
      <xdr:colOff>1858462</xdr:colOff>
      <xdr:row>31</xdr:row>
      <xdr:rowOff>105065</xdr:rowOff>
    </xdr:from>
    <xdr:ext cx="1179814" cy="1162183"/>
    <xdr:pic>
      <xdr:nvPicPr>
        <xdr:cNvPr id="6" name="Image 5" descr="https://www.sielc.com/wp-content/uploads/compounds/2-Methyl-p-benzoquinone.png?_ga=2.159296442.1664894294.1671205797-162395701.1671205797&amp;_gl=1*1quctgz*_ga*MTYyMzk1NzAxLjE2NzEyMDU3OTc.*_ga_M373GMG6F0*MTY3MTIwNTc5Ni4xLjAuMTY3MTIwNTc5Ni4wLjAuMA..">
          <a:extLst>
            <a:ext uri="{FF2B5EF4-FFF2-40B4-BE49-F238E27FC236}">
              <a16:creationId xmlns:a16="http://schemas.microsoft.com/office/drawing/2014/main" id="{07B751FD-F97E-4338-A4C7-986BA88EC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07612" y="5813715"/>
          <a:ext cx="1179814" cy="1162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</xdr:col>
      <xdr:colOff>413872</xdr:colOff>
      <xdr:row>30</xdr:row>
      <xdr:rowOff>169285</xdr:rowOff>
    </xdr:from>
    <xdr:ext cx="1203582" cy="1239973"/>
    <xdr:pic>
      <xdr:nvPicPr>
        <xdr:cNvPr id="7" name="Image 6">
          <a:extLst>
            <a:ext uri="{FF2B5EF4-FFF2-40B4-BE49-F238E27FC236}">
              <a16:creationId xmlns:a16="http://schemas.microsoft.com/office/drawing/2014/main" id="{30F7282A-D1A5-4454-8950-FB2E569F9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8972" y="5693785"/>
          <a:ext cx="1203582" cy="1239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725929</xdr:colOff>
      <xdr:row>30</xdr:row>
      <xdr:rowOff>100874</xdr:rowOff>
    </xdr:from>
    <xdr:ext cx="828675" cy="962122"/>
    <xdr:pic>
      <xdr:nvPicPr>
        <xdr:cNvPr id="8" name="Image 7">
          <a:extLst>
            <a:ext uri="{FF2B5EF4-FFF2-40B4-BE49-F238E27FC236}">
              <a16:creationId xmlns:a16="http://schemas.microsoft.com/office/drawing/2014/main" id="{6F3A26FA-8EEF-4695-A50B-407D21982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83879" y="5625374"/>
          <a:ext cx="828675" cy="962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39</xdr:col>
      <xdr:colOff>808085</xdr:colOff>
      <xdr:row>30</xdr:row>
      <xdr:rowOff>173182</xdr:rowOff>
    </xdr:from>
    <xdr:ext cx="1687622" cy="1241958"/>
    <xdr:pic>
      <xdr:nvPicPr>
        <xdr:cNvPr id="9" name="Image 8">
          <a:extLst>
            <a:ext uri="{FF2B5EF4-FFF2-40B4-BE49-F238E27FC236}">
              <a16:creationId xmlns:a16="http://schemas.microsoft.com/office/drawing/2014/main" id="{3E75A980-2FC2-42CF-B972-EECECA3D7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5635" y="5697682"/>
          <a:ext cx="1687622" cy="1241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47</xdr:col>
      <xdr:colOff>1585263</xdr:colOff>
      <xdr:row>30</xdr:row>
      <xdr:rowOff>163538</xdr:rowOff>
    </xdr:from>
    <xdr:ext cx="2175451" cy="964206"/>
    <xdr:pic>
      <xdr:nvPicPr>
        <xdr:cNvPr id="10" name="Image 9">
          <a:extLst>
            <a:ext uri="{FF2B5EF4-FFF2-40B4-BE49-F238E27FC236}">
              <a16:creationId xmlns:a16="http://schemas.microsoft.com/office/drawing/2014/main" id="{5C106A84-24F5-44C5-A058-D73C0D57C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82563" y="5688038"/>
          <a:ext cx="2175451" cy="964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</xdr:col>
      <xdr:colOff>435680</xdr:colOff>
      <xdr:row>30</xdr:row>
      <xdr:rowOff>187230</xdr:rowOff>
    </xdr:from>
    <xdr:ext cx="618507" cy="1460794"/>
    <xdr:pic>
      <xdr:nvPicPr>
        <xdr:cNvPr id="11" name="Image 10">
          <a:extLst>
            <a:ext uri="{FF2B5EF4-FFF2-40B4-BE49-F238E27FC236}">
              <a16:creationId xmlns:a16="http://schemas.microsoft.com/office/drawing/2014/main" id="{F6419303-04E2-4C3D-8E78-664D461CE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68580" y="5711730"/>
          <a:ext cx="618507" cy="1460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73</xdr:col>
      <xdr:colOff>781250</xdr:colOff>
      <xdr:row>30</xdr:row>
      <xdr:rowOff>93936</xdr:rowOff>
    </xdr:from>
    <xdr:ext cx="1898950" cy="983049"/>
    <xdr:pic>
      <xdr:nvPicPr>
        <xdr:cNvPr id="12" name="Image 11">
          <a:extLst>
            <a:ext uri="{FF2B5EF4-FFF2-40B4-BE49-F238E27FC236}">
              <a16:creationId xmlns:a16="http://schemas.microsoft.com/office/drawing/2014/main" id="{8AE029C8-7F9F-43A9-9C28-55E954920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460100" y="5618436"/>
          <a:ext cx="1898950" cy="983049"/>
        </a:xfrm>
        <a:prstGeom prst="rect">
          <a:avLst/>
        </a:prstGeom>
      </xdr:spPr>
    </xdr:pic>
    <xdr:clientData/>
  </xdr:oneCellAnchor>
  <xdr:oneCellAnchor>
    <xdr:from>
      <xdr:col>61</xdr:col>
      <xdr:colOff>872222</xdr:colOff>
      <xdr:row>30</xdr:row>
      <xdr:rowOff>72159</xdr:rowOff>
    </xdr:from>
    <xdr:ext cx="2538950" cy="1500386"/>
    <xdr:pic>
      <xdr:nvPicPr>
        <xdr:cNvPr id="13" name="Image 12">
          <a:extLst>
            <a:ext uri="{FF2B5EF4-FFF2-40B4-BE49-F238E27FC236}">
              <a16:creationId xmlns:a16="http://schemas.microsoft.com/office/drawing/2014/main" id="{730AE374-4ED9-420E-9DD9-50708116E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9765972" y="5596659"/>
          <a:ext cx="2538950" cy="150038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44</xdr:col>
      <xdr:colOff>17489</xdr:colOff>
      <xdr:row>30</xdr:row>
      <xdr:rowOff>80163</xdr:rowOff>
    </xdr:from>
    <xdr:ext cx="1946728" cy="835472"/>
    <xdr:pic>
      <xdr:nvPicPr>
        <xdr:cNvPr id="2" name="Image 1">
          <a:extLst>
            <a:ext uri="{FF2B5EF4-FFF2-40B4-BE49-F238E27FC236}">
              <a16:creationId xmlns:a16="http://schemas.microsoft.com/office/drawing/2014/main" id="{4938CA08-D262-497B-83E2-656EB0F06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36889" y="5604663"/>
          <a:ext cx="1946728" cy="83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972524</xdr:colOff>
      <xdr:row>29</xdr:row>
      <xdr:rowOff>102166</xdr:rowOff>
    </xdr:from>
    <xdr:ext cx="2379886" cy="693749"/>
    <xdr:pic>
      <xdr:nvPicPr>
        <xdr:cNvPr id="3" name="Image 2">
          <a:extLst>
            <a:ext uri="{FF2B5EF4-FFF2-40B4-BE49-F238E27FC236}">
              <a16:creationId xmlns:a16="http://schemas.microsoft.com/office/drawing/2014/main" id="{2B182957-DEA1-4C59-BA69-B794BBE46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9074" y="5442516"/>
          <a:ext cx="2379886" cy="693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1669</xdr:colOff>
      <xdr:row>28</xdr:row>
      <xdr:rowOff>79497</xdr:rowOff>
    </xdr:from>
    <xdr:ext cx="682939" cy="1172861"/>
    <xdr:pic>
      <xdr:nvPicPr>
        <xdr:cNvPr id="4" name="Image 3">
          <a:extLst>
            <a:ext uri="{FF2B5EF4-FFF2-40B4-BE49-F238E27FC236}">
              <a16:creationId xmlns:a16="http://schemas.microsoft.com/office/drawing/2014/main" id="{18A79212-BB70-462A-80E3-D28CA4208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5169" y="5235697"/>
          <a:ext cx="682939" cy="1172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1171024</xdr:colOff>
      <xdr:row>29</xdr:row>
      <xdr:rowOff>62219</xdr:rowOff>
    </xdr:from>
    <xdr:ext cx="1946229" cy="935941"/>
    <xdr:pic>
      <xdr:nvPicPr>
        <xdr:cNvPr id="5" name="Image 4">
          <a:extLst>
            <a:ext uri="{FF2B5EF4-FFF2-40B4-BE49-F238E27FC236}">
              <a16:creationId xmlns:a16="http://schemas.microsoft.com/office/drawing/2014/main" id="{192611B9-E336-4922-86FE-7CD8EAC7F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6924" y="5402569"/>
          <a:ext cx="1946229" cy="935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325606</xdr:colOff>
      <xdr:row>28</xdr:row>
      <xdr:rowOff>58079</xdr:rowOff>
    </xdr:from>
    <xdr:ext cx="552480" cy="1315582"/>
    <xdr:pic>
      <xdr:nvPicPr>
        <xdr:cNvPr id="6" name="Image 5">
          <a:extLst>
            <a:ext uri="{FF2B5EF4-FFF2-40B4-BE49-F238E27FC236}">
              <a16:creationId xmlns:a16="http://schemas.microsoft.com/office/drawing/2014/main" id="{37A1ED94-5342-41CE-A7E2-1A13C7357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306" y="5214279"/>
          <a:ext cx="552480" cy="1315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37</xdr:col>
      <xdr:colOff>961355</xdr:colOff>
      <xdr:row>28</xdr:row>
      <xdr:rowOff>134129</xdr:rowOff>
    </xdr:from>
    <xdr:ext cx="2262363" cy="968667"/>
    <xdr:pic>
      <xdr:nvPicPr>
        <xdr:cNvPr id="7" name="Image 6">
          <a:extLst>
            <a:ext uri="{FF2B5EF4-FFF2-40B4-BE49-F238E27FC236}">
              <a16:creationId xmlns:a16="http://schemas.microsoft.com/office/drawing/2014/main" id="{1ADC8D5C-9B57-453D-A5D5-1F4A79119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73805" y="5290329"/>
          <a:ext cx="2262363" cy="968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</xdr:col>
      <xdr:colOff>718072</xdr:colOff>
      <xdr:row>28</xdr:row>
      <xdr:rowOff>165196</xdr:rowOff>
    </xdr:from>
    <xdr:ext cx="2019735" cy="976857"/>
    <xdr:pic>
      <xdr:nvPicPr>
        <xdr:cNvPr id="8" name="Image 7">
          <a:extLst>
            <a:ext uri="{FF2B5EF4-FFF2-40B4-BE49-F238E27FC236}">
              <a16:creationId xmlns:a16="http://schemas.microsoft.com/office/drawing/2014/main" id="{3DB9453F-E704-4DCF-8B54-2E77B4564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1022" y="5321396"/>
          <a:ext cx="2019735" cy="976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</xdr:col>
      <xdr:colOff>1807486</xdr:colOff>
      <xdr:row>29</xdr:row>
      <xdr:rowOff>57980</xdr:rowOff>
    </xdr:from>
    <xdr:ext cx="1693308" cy="1002063"/>
    <xdr:pic>
      <xdr:nvPicPr>
        <xdr:cNvPr id="9" name="Image 8">
          <a:extLst>
            <a:ext uri="{FF2B5EF4-FFF2-40B4-BE49-F238E27FC236}">
              <a16:creationId xmlns:a16="http://schemas.microsoft.com/office/drawing/2014/main" id="{DB10E743-AD69-4007-B98E-5115FD5C1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2836" y="5398330"/>
          <a:ext cx="1693308" cy="1002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33</xdr:col>
      <xdr:colOff>2602611</xdr:colOff>
      <xdr:row>28</xdr:row>
      <xdr:rowOff>130944</xdr:rowOff>
    </xdr:from>
    <xdr:ext cx="2247697" cy="1015652"/>
    <xdr:pic>
      <xdr:nvPicPr>
        <xdr:cNvPr id="10" name="Image 9">
          <a:extLst>
            <a:ext uri="{FF2B5EF4-FFF2-40B4-BE49-F238E27FC236}">
              <a16:creationId xmlns:a16="http://schemas.microsoft.com/office/drawing/2014/main" id="{B9D35B54-2056-417A-91F0-C559AC22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5011" y="5287144"/>
          <a:ext cx="2247697" cy="1015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232679</xdr:colOff>
      <xdr:row>28</xdr:row>
      <xdr:rowOff>112310</xdr:rowOff>
    </xdr:from>
    <xdr:ext cx="556109" cy="1201645"/>
    <xdr:pic>
      <xdr:nvPicPr>
        <xdr:cNvPr id="11" name="Image 10">
          <a:extLst>
            <a:ext uri="{FF2B5EF4-FFF2-40B4-BE49-F238E27FC236}">
              <a16:creationId xmlns:a16="http://schemas.microsoft.com/office/drawing/2014/main" id="{0C92E8F8-F1C7-4349-B814-CE888DDEF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1579" y="5268510"/>
          <a:ext cx="556109" cy="1201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246533</xdr:colOff>
      <xdr:row>166</xdr:row>
      <xdr:rowOff>112059</xdr:rowOff>
    </xdr:from>
    <xdr:to>
      <xdr:col>11</xdr:col>
      <xdr:colOff>270066</xdr:colOff>
      <xdr:row>190</xdr:row>
      <xdr:rowOff>4481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4DC242E-F33E-47DC-9A24-368187087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302557</xdr:colOff>
      <xdr:row>94</xdr:row>
      <xdr:rowOff>33618</xdr:rowOff>
    </xdr:from>
    <xdr:to>
      <xdr:col>23</xdr:col>
      <xdr:colOff>319368</xdr:colOff>
      <xdr:row>119</xdr:row>
      <xdr:rowOff>127747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3F27065-F44D-4B5D-A157-99175CF2D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324973</xdr:colOff>
      <xdr:row>32</xdr:row>
      <xdr:rowOff>11205</xdr:rowOff>
    </xdr:from>
    <xdr:to>
      <xdr:col>23</xdr:col>
      <xdr:colOff>341784</xdr:colOff>
      <xdr:row>57</xdr:row>
      <xdr:rowOff>116541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82E0146-6CA6-45C1-8CE2-1853BAE7C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302558</xdr:colOff>
      <xdr:row>123</xdr:row>
      <xdr:rowOff>134471</xdr:rowOff>
    </xdr:from>
    <xdr:to>
      <xdr:col>23</xdr:col>
      <xdr:colOff>319369</xdr:colOff>
      <xdr:row>149</xdr:row>
      <xdr:rowOff>38099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960759E1-5533-4758-A0E0-91FF11962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347382</xdr:colOff>
      <xdr:row>63</xdr:row>
      <xdr:rowOff>112059</xdr:rowOff>
    </xdr:from>
    <xdr:to>
      <xdr:col>23</xdr:col>
      <xdr:colOff>364193</xdr:colOff>
      <xdr:row>89</xdr:row>
      <xdr:rowOff>49307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8F2F16F4-95B6-4EF8-A870-1D88FE1A8B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246533</xdr:colOff>
      <xdr:row>166</xdr:row>
      <xdr:rowOff>112059</xdr:rowOff>
    </xdr:from>
    <xdr:to>
      <xdr:col>11</xdr:col>
      <xdr:colOff>270066</xdr:colOff>
      <xdr:row>190</xdr:row>
      <xdr:rowOff>4481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6112BE4-2872-448C-B482-26AC416507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302557</xdr:colOff>
      <xdr:row>94</xdr:row>
      <xdr:rowOff>33618</xdr:rowOff>
    </xdr:from>
    <xdr:to>
      <xdr:col>23</xdr:col>
      <xdr:colOff>319368</xdr:colOff>
      <xdr:row>119</xdr:row>
      <xdr:rowOff>127747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00837EC-665D-434F-ABE2-9AC1A64A7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324973</xdr:colOff>
      <xdr:row>32</xdr:row>
      <xdr:rowOff>11205</xdr:rowOff>
    </xdr:from>
    <xdr:to>
      <xdr:col>23</xdr:col>
      <xdr:colOff>341784</xdr:colOff>
      <xdr:row>57</xdr:row>
      <xdr:rowOff>116541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98FF913-8102-45FA-B712-8276EBC5F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302558</xdr:colOff>
      <xdr:row>123</xdr:row>
      <xdr:rowOff>134471</xdr:rowOff>
    </xdr:from>
    <xdr:to>
      <xdr:col>23</xdr:col>
      <xdr:colOff>319369</xdr:colOff>
      <xdr:row>149</xdr:row>
      <xdr:rowOff>38099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714E885-3EAF-4948-A7A3-B78762A70A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347382</xdr:colOff>
      <xdr:row>63</xdr:row>
      <xdr:rowOff>112059</xdr:rowOff>
    </xdr:from>
    <xdr:to>
      <xdr:col>23</xdr:col>
      <xdr:colOff>364193</xdr:colOff>
      <xdr:row>89</xdr:row>
      <xdr:rowOff>49307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D19DC426-9E3D-49B1-85BA-EED13BCB5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246533</xdr:colOff>
      <xdr:row>166</xdr:row>
      <xdr:rowOff>112059</xdr:rowOff>
    </xdr:from>
    <xdr:to>
      <xdr:col>11</xdr:col>
      <xdr:colOff>270066</xdr:colOff>
      <xdr:row>190</xdr:row>
      <xdr:rowOff>4481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17D8F61-418B-41D8-921C-49F4CA173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302557</xdr:colOff>
      <xdr:row>94</xdr:row>
      <xdr:rowOff>33618</xdr:rowOff>
    </xdr:from>
    <xdr:to>
      <xdr:col>23</xdr:col>
      <xdr:colOff>319368</xdr:colOff>
      <xdr:row>119</xdr:row>
      <xdr:rowOff>127747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5092CC2-4651-46B4-9B18-8288E081B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324973</xdr:colOff>
      <xdr:row>32</xdr:row>
      <xdr:rowOff>11205</xdr:rowOff>
    </xdr:from>
    <xdr:to>
      <xdr:col>23</xdr:col>
      <xdr:colOff>341784</xdr:colOff>
      <xdr:row>57</xdr:row>
      <xdr:rowOff>116541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18CDF6E2-8912-406B-BA12-1621CF217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302558</xdr:colOff>
      <xdr:row>123</xdr:row>
      <xdr:rowOff>134471</xdr:rowOff>
    </xdr:from>
    <xdr:to>
      <xdr:col>23</xdr:col>
      <xdr:colOff>319369</xdr:colOff>
      <xdr:row>149</xdr:row>
      <xdr:rowOff>38099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3342F1C-7A55-4134-89C8-1407A05489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347382</xdr:colOff>
      <xdr:row>63</xdr:row>
      <xdr:rowOff>112059</xdr:rowOff>
    </xdr:from>
    <xdr:to>
      <xdr:col>23</xdr:col>
      <xdr:colOff>364193</xdr:colOff>
      <xdr:row>89</xdr:row>
      <xdr:rowOff>49307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8A94898A-C1EA-435A-9D56-20B23FD2E2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39A42-0606-43D0-968C-B5294036070C}">
  <dimension ref="B2:E12"/>
  <sheetViews>
    <sheetView workbookViewId="0">
      <selection activeCell="B10" sqref="B10"/>
    </sheetView>
  </sheetViews>
  <sheetFormatPr baseColWidth="10" defaultRowHeight="14.5" x14ac:dyDescent="0.35"/>
  <sheetData>
    <row r="2" spans="2:5" ht="15" x14ac:dyDescent="0.35">
      <c r="E2" s="211" t="s">
        <v>527</v>
      </c>
    </row>
    <row r="4" spans="2:5" ht="18.5" x14ac:dyDescent="0.35">
      <c r="B4" s="212" t="s">
        <v>528</v>
      </c>
    </row>
    <row r="6" spans="2:5" ht="18.5" x14ac:dyDescent="0.35">
      <c r="D6" s="214" t="s">
        <v>529</v>
      </c>
    </row>
    <row r="7" spans="2:5" ht="18.5" x14ac:dyDescent="0.35">
      <c r="B7" t="s">
        <v>530</v>
      </c>
      <c r="D7" s="213"/>
    </row>
    <row r="10" spans="2:5" x14ac:dyDescent="0.35">
      <c r="B10" s="215" t="s">
        <v>532</v>
      </c>
      <c r="C10" s="215"/>
    </row>
    <row r="11" spans="2:5" x14ac:dyDescent="0.35">
      <c r="B11" s="215"/>
      <c r="C11" s="215"/>
    </row>
    <row r="12" spans="2:5" x14ac:dyDescent="0.35">
      <c r="B12" s="215" t="s">
        <v>531</v>
      </c>
      <c r="C12" s="215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1A178-704A-431C-A8B2-1041FDA85ADF}">
  <dimension ref="A1:BS231"/>
  <sheetViews>
    <sheetView zoomScale="61" zoomScaleNormal="85" workbookViewId="0">
      <selection activeCell="F7" sqref="F7"/>
    </sheetView>
  </sheetViews>
  <sheetFormatPr baseColWidth="10" defaultRowHeight="12.5" x14ac:dyDescent="0.25"/>
  <cols>
    <col min="1" max="1" width="10.90625" style="1"/>
    <col min="2" max="2" width="16.1796875" style="1" bestFit="1" customWidth="1"/>
    <col min="3" max="3" width="16.7265625" style="1" bestFit="1" customWidth="1"/>
    <col min="4" max="4" width="22.453125" style="1" bestFit="1" customWidth="1"/>
    <col min="5" max="5" width="15" style="1" customWidth="1"/>
    <col min="6" max="6" width="27.81640625" style="1" bestFit="1" customWidth="1"/>
    <col min="7" max="7" width="34.453125" style="1" bestFit="1" customWidth="1"/>
    <col min="8" max="8" width="23.1796875" style="1" bestFit="1" customWidth="1"/>
    <col min="9" max="9" width="11.453125" style="1" customWidth="1"/>
    <col min="10" max="10" width="20.453125" style="1" bestFit="1" customWidth="1"/>
    <col min="11" max="11" width="19.7265625" style="1" customWidth="1"/>
    <col min="12" max="12" width="14.26953125" style="1" customWidth="1"/>
    <col min="13" max="13" width="11.453125" style="1" customWidth="1"/>
    <col min="14" max="14" width="23.1796875" style="1" bestFit="1" customWidth="1"/>
    <col min="15" max="15" width="10" style="1" customWidth="1"/>
    <col min="16" max="16" width="18.1796875" style="1" bestFit="1" customWidth="1"/>
    <col min="17" max="17" width="18.453125" style="1" bestFit="1" customWidth="1"/>
    <col min="18" max="18" width="11.81640625" style="1" bestFit="1" customWidth="1"/>
    <col min="19" max="19" width="12.7265625" style="1" bestFit="1" customWidth="1"/>
    <col min="20" max="20" width="11.81640625" style="1" bestFit="1" customWidth="1"/>
    <col min="21" max="21" width="12.7265625" style="1" bestFit="1" customWidth="1"/>
    <col min="22" max="22" width="11.81640625" style="1" bestFit="1" customWidth="1"/>
    <col min="23" max="23" width="10" style="1" customWidth="1"/>
    <col min="24" max="25" width="18.453125" style="1" bestFit="1" customWidth="1"/>
    <col min="26" max="28" width="10" style="1" customWidth="1"/>
    <col min="29" max="30" width="17" style="1" bestFit="1" customWidth="1"/>
    <col min="31" max="16384" width="10.90625" style="1"/>
  </cols>
  <sheetData>
    <row r="1" spans="2:71" ht="20.5" thickBot="1" x14ac:dyDescent="0.35">
      <c r="B1" s="276" t="s">
        <v>551</v>
      </c>
      <c r="C1" s="292"/>
      <c r="D1" s="293"/>
      <c r="E1" s="69"/>
      <c r="M1" s="264" t="s">
        <v>536</v>
      </c>
      <c r="N1" s="265"/>
      <c r="O1" s="265"/>
      <c r="P1" s="265"/>
      <c r="Q1" s="266"/>
      <c r="R1" s="19"/>
      <c r="S1" s="19"/>
      <c r="T1" s="19"/>
      <c r="U1" s="19"/>
      <c r="V1" s="121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21"/>
      <c r="AO1" s="121"/>
      <c r="AR1" s="19"/>
      <c r="AS1" s="19"/>
      <c r="AT1" s="19"/>
      <c r="AU1" s="19"/>
      <c r="AV1" s="19"/>
      <c r="AW1" s="19"/>
      <c r="AX1" s="19"/>
      <c r="AY1" s="19"/>
      <c r="AZ1" s="19"/>
      <c r="BA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</row>
    <row r="2" spans="2:71" ht="18" x14ac:dyDescent="0.35">
      <c r="B2" s="271" t="s">
        <v>71</v>
      </c>
      <c r="C2" s="129">
        <v>398</v>
      </c>
      <c r="D2" s="130" t="s">
        <v>533</v>
      </c>
      <c r="G2" s="18"/>
      <c r="H2" s="18"/>
      <c r="I2" s="18"/>
      <c r="J2" s="18"/>
      <c r="K2" s="18"/>
      <c r="L2" s="18"/>
      <c r="M2" s="273" t="s">
        <v>19</v>
      </c>
      <c r="N2" s="16"/>
      <c r="O2" s="120"/>
      <c r="P2" s="119"/>
      <c r="Q2" s="118" t="s">
        <v>45</v>
      </c>
      <c r="R2" s="18"/>
      <c r="S2" s="18"/>
      <c r="T2" s="117"/>
      <c r="U2" s="117"/>
      <c r="V2" s="112"/>
      <c r="AC2" s="18"/>
      <c r="AD2" s="18"/>
      <c r="AE2" s="18"/>
      <c r="AF2" s="18"/>
      <c r="AG2" s="18"/>
      <c r="AH2" s="19"/>
      <c r="AI2" s="19"/>
      <c r="AJ2" s="19"/>
      <c r="AK2" s="19"/>
      <c r="AL2" s="19"/>
      <c r="AM2" s="19"/>
      <c r="AN2" s="19"/>
      <c r="AO2" s="19"/>
      <c r="AP2" s="117"/>
      <c r="AQ2" s="73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17"/>
      <c r="BC2" s="117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</row>
    <row r="3" spans="2:71" ht="18.5" thickBot="1" x14ac:dyDescent="0.45">
      <c r="B3" s="272"/>
      <c r="C3" s="129">
        <v>750</v>
      </c>
      <c r="D3" s="131" t="s">
        <v>44</v>
      </c>
      <c r="G3" s="18"/>
      <c r="H3" s="112"/>
      <c r="I3" s="112"/>
      <c r="J3" s="112"/>
      <c r="K3" s="112"/>
      <c r="L3" s="112"/>
      <c r="M3" s="274"/>
      <c r="N3" s="116"/>
      <c r="O3" s="115"/>
      <c r="P3" s="114"/>
      <c r="Q3" s="113" t="s">
        <v>31</v>
      </c>
      <c r="R3" s="112"/>
      <c r="S3" s="112"/>
      <c r="T3" s="28"/>
      <c r="U3" s="27"/>
      <c r="V3" s="112"/>
      <c r="AC3" s="18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7"/>
      <c r="AQ3" s="73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8"/>
      <c r="BC3" s="27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</row>
    <row r="4" spans="2:71" x14ac:dyDescent="0.25">
      <c r="B4" s="13">
        <v>0.55000000000000004</v>
      </c>
      <c r="C4" s="111"/>
      <c r="G4" s="25"/>
      <c r="H4" s="79"/>
      <c r="M4" s="13">
        <v>0.55000000000000004</v>
      </c>
      <c r="N4" s="25"/>
      <c r="O4" s="6"/>
      <c r="P4" s="110"/>
      <c r="Q4" s="87"/>
      <c r="R4" s="260" t="s">
        <v>43</v>
      </c>
      <c r="S4" s="74"/>
      <c r="T4" s="101"/>
      <c r="U4" s="101"/>
      <c r="V4" s="74"/>
      <c r="AC4" s="25"/>
      <c r="AD4" s="25"/>
      <c r="AE4" s="25"/>
      <c r="AF4" s="25"/>
      <c r="AG4" s="25"/>
      <c r="AH4" s="24"/>
      <c r="AI4" s="24"/>
      <c r="AJ4" s="24"/>
      <c r="AK4" s="24"/>
      <c r="AL4" s="24"/>
      <c r="AM4" s="24"/>
      <c r="AN4" s="25"/>
      <c r="AO4" s="25"/>
      <c r="AP4" s="24"/>
      <c r="AQ4" s="79"/>
      <c r="AR4" s="24"/>
      <c r="AS4" s="24"/>
      <c r="AT4" s="24"/>
      <c r="AU4" s="24"/>
      <c r="AV4" s="24"/>
      <c r="AW4" s="24"/>
      <c r="AX4" s="24"/>
      <c r="AY4" s="24"/>
      <c r="AZ4" s="25"/>
      <c r="BA4" s="25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5"/>
      <c r="BS4" s="25"/>
    </row>
    <row r="5" spans="2:71" x14ac:dyDescent="0.25">
      <c r="B5" s="12">
        <v>0.6</v>
      </c>
      <c r="C5" s="109"/>
      <c r="G5" s="25"/>
      <c r="H5" s="79"/>
      <c r="M5" s="12">
        <v>0.6</v>
      </c>
      <c r="N5" s="25"/>
      <c r="O5" s="6"/>
      <c r="P5" s="85"/>
      <c r="Q5" s="81"/>
      <c r="R5" s="260"/>
      <c r="S5" s="74"/>
      <c r="T5" s="101"/>
      <c r="U5" s="101"/>
      <c r="V5" s="74"/>
      <c r="AC5" s="25"/>
      <c r="AD5" s="25"/>
      <c r="AE5" s="25"/>
      <c r="AF5" s="25"/>
      <c r="AG5" s="25"/>
      <c r="AH5" s="24"/>
      <c r="AI5" s="24"/>
      <c r="AJ5" s="24"/>
      <c r="AK5" s="24"/>
      <c r="AL5" s="24"/>
      <c r="AM5" s="24"/>
      <c r="AN5" s="25"/>
      <c r="AO5" s="25"/>
      <c r="AP5" s="24"/>
      <c r="AQ5" s="79"/>
      <c r="AR5" s="24"/>
      <c r="AS5" s="24"/>
      <c r="AT5" s="24"/>
      <c r="AU5" s="24"/>
      <c r="AV5" s="24"/>
      <c r="AW5" s="24"/>
      <c r="AX5" s="24"/>
      <c r="AY5" s="24"/>
      <c r="AZ5" s="25"/>
      <c r="BA5" s="25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5"/>
      <c r="BS5" s="25"/>
    </row>
    <row r="6" spans="2:71" ht="13" thickBot="1" x14ac:dyDescent="0.3">
      <c r="B6" s="12">
        <v>0.65</v>
      </c>
      <c r="C6" s="109"/>
      <c r="G6" s="25"/>
      <c r="H6" s="79"/>
      <c r="M6" s="12">
        <v>0.65</v>
      </c>
      <c r="N6" s="25"/>
      <c r="O6" s="6"/>
      <c r="P6" s="85"/>
      <c r="Q6" s="81"/>
      <c r="R6" s="260"/>
      <c r="S6" s="74"/>
      <c r="T6" s="101"/>
      <c r="U6" s="101"/>
      <c r="V6" s="74"/>
      <c r="AC6" s="25"/>
      <c r="AD6" s="25"/>
      <c r="AE6" s="25"/>
      <c r="AF6" s="25"/>
      <c r="AG6" s="25"/>
      <c r="AH6" s="24"/>
      <c r="AI6" s="24"/>
      <c r="AJ6" s="24"/>
      <c r="AK6" s="24"/>
      <c r="AL6" s="24"/>
      <c r="AM6" s="24"/>
      <c r="AN6" s="25"/>
      <c r="AO6" s="25"/>
      <c r="AP6" s="24"/>
      <c r="AQ6" s="79"/>
      <c r="AR6" s="24"/>
      <c r="AS6" s="24"/>
      <c r="AT6" s="24"/>
      <c r="AU6" s="24"/>
      <c r="AV6" s="24"/>
      <c r="AW6" s="24"/>
      <c r="AX6" s="24"/>
      <c r="AY6" s="24"/>
      <c r="AZ6" s="25"/>
      <c r="BA6" s="25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5"/>
      <c r="BS6" s="25"/>
    </row>
    <row r="7" spans="2:71" x14ac:dyDescent="0.25">
      <c r="B7" s="12">
        <v>0.7</v>
      </c>
      <c r="C7" s="109"/>
      <c r="H7" s="108" t="s">
        <v>42</v>
      </c>
      <c r="I7" s="107" t="s">
        <v>41</v>
      </c>
      <c r="J7" s="94" t="s">
        <v>40</v>
      </c>
      <c r="M7" s="12">
        <v>0.7</v>
      </c>
      <c r="N7" s="25"/>
      <c r="O7" s="6"/>
      <c r="P7" s="85"/>
      <c r="Q7" s="81"/>
      <c r="R7" s="260"/>
      <c r="S7" s="74"/>
      <c r="T7" s="101"/>
      <c r="U7" s="101"/>
      <c r="V7" s="74"/>
      <c r="AC7" s="25"/>
      <c r="AD7" s="25"/>
      <c r="AE7" s="25"/>
      <c r="AF7" s="25"/>
      <c r="AG7" s="25"/>
      <c r="AH7" s="24"/>
      <c r="AI7" s="24"/>
      <c r="AJ7" s="24"/>
      <c r="AK7" s="24"/>
      <c r="AL7" s="24"/>
      <c r="AM7" s="24"/>
      <c r="AN7" s="25"/>
      <c r="AO7" s="25"/>
      <c r="AP7" s="24"/>
      <c r="AQ7" s="79"/>
      <c r="AR7" s="24"/>
      <c r="AS7" s="24"/>
      <c r="AT7" s="24"/>
      <c r="AU7" s="24"/>
      <c r="AV7" s="24"/>
      <c r="AW7" s="24"/>
      <c r="AX7" s="24"/>
      <c r="AY7" s="24"/>
      <c r="AZ7" s="25"/>
      <c r="BA7" s="25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5"/>
      <c r="BS7" s="25"/>
    </row>
    <row r="8" spans="2:71" ht="13" thickBot="1" x14ac:dyDescent="0.3">
      <c r="B8" s="11">
        <v>0.75</v>
      </c>
      <c r="C8" s="84"/>
      <c r="H8" s="106">
        <v>7</v>
      </c>
      <c r="I8" s="105">
        <v>8</v>
      </c>
      <c r="J8" s="104">
        <v>1</v>
      </c>
      <c r="M8" s="11">
        <v>0.75</v>
      </c>
      <c r="N8" s="25"/>
      <c r="O8" s="6"/>
      <c r="P8" s="85"/>
      <c r="Q8" s="81"/>
      <c r="R8" s="260"/>
      <c r="S8" s="74"/>
      <c r="T8" s="101"/>
      <c r="U8" s="101"/>
      <c r="V8" s="74"/>
      <c r="AC8" s="25"/>
      <c r="AD8" s="25"/>
      <c r="AE8" s="25"/>
      <c r="AF8" s="25"/>
      <c r="AG8" s="25"/>
      <c r="AH8" s="24"/>
      <c r="AI8" s="24"/>
      <c r="AJ8" s="24"/>
      <c r="AK8" s="24"/>
      <c r="AL8" s="24"/>
      <c r="AM8" s="24"/>
      <c r="AN8" s="25"/>
      <c r="AO8" s="25"/>
      <c r="AP8" s="24"/>
      <c r="AQ8" s="79"/>
      <c r="AR8" s="24"/>
      <c r="AS8" s="24"/>
      <c r="AT8" s="24"/>
      <c r="AU8" s="24"/>
      <c r="AV8" s="24"/>
      <c r="AW8" s="24"/>
      <c r="AX8" s="24"/>
      <c r="AY8" s="24"/>
      <c r="AZ8" s="25"/>
      <c r="BA8" s="25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5"/>
      <c r="BS8" s="68"/>
    </row>
    <row r="9" spans="2:71" ht="17.5" x14ac:dyDescent="0.25">
      <c r="B9" s="122">
        <v>0.8</v>
      </c>
      <c r="C9" s="123">
        <v>29.63</v>
      </c>
      <c r="M9" s="11">
        <v>0.8</v>
      </c>
      <c r="N9" s="25"/>
      <c r="O9" s="6"/>
      <c r="P9" s="85"/>
      <c r="Q9" s="81">
        <v>0.3453738910012677</v>
      </c>
      <c r="R9" s="260"/>
      <c r="S9" s="74"/>
      <c r="T9" s="101"/>
      <c r="U9" s="101"/>
      <c r="V9" s="74"/>
      <c r="AC9" s="25"/>
      <c r="AD9" s="25"/>
      <c r="AE9" s="25"/>
      <c r="AF9" s="25"/>
      <c r="AG9" s="25"/>
      <c r="AH9" s="24"/>
      <c r="AI9" s="24"/>
      <c r="AJ9" s="24"/>
      <c r="AK9" s="24"/>
      <c r="AL9" s="24"/>
      <c r="AM9" s="24"/>
      <c r="AN9" s="25"/>
      <c r="AO9" s="25"/>
      <c r="AP9" s="24"/>
      <c r="AQ9" s="79"/>
      <c r="AR9" s="24"/>
      <c r="AS9" s="24"/>
      <c r="AT9" s="24"/>
      <c r="AU9" s="24"/>
      <c r="AV9" s="24"/>
      <c r="AW9" s="24"/>
      <c r="AX9" s="24"/>
      <c r="AY9" s="24"/>
      <c r="AZ9" s="25"/>
      <c r="BA9" s="25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5"/>
      <c r="BS9" s="68"/>
    </row>
    <row r="10" spans="2:71" ht="18" thickBot="1" x14ac:dyDescent="0.3">
      <c r="B10" s="122">
        <v>0.85</v>
      </c>
      <c r="C10" s="123">
        <v>32.99</v>
      </c>
      <c r="M10" s="11">
        <v>0.85</v>
      </c>
      <c r="N10" s="25"/>
      <c r="O10" s="6"/>
      <c r="P10" s="85"/>
      <c r="Q10" s="81">
        <v>0.38660296411856471</v>
      </c>
      <c r="R10" s="260"/>
      <c r="S10" s="74"/>
      <c r="T10" s="101"/>
      <c r="U10" s="101"/>
      <c r="V10" s="74"/>
      <c r="AC10" s="25"/>
      <c r="AD10" s="25"/>
      <c r="AE10" s="25"/>
      <c r="AF10" s="25"/>
      <c r="AG10" s="25"/>
      <c r="AH10" s="24"/>
      <c r="AI10" s="24"/>
      <c r="AJ10" s="24"/>
      <c r="AK10" s="24"/>
      <c r="AL10" s="24"/>
      <c r="AM10" s="24"/>
      <c r="AN10" s="25"/>
      <c r="AO10" s="25"/>
      <c r="AP10" s="24"/>
      <c r="AQ10" s="79"/>
      <c r="AR10" s="24"/>
      <c r="AS10" s="24"/>
      <c r="AT10" s="24"/>
      <c r="AU10" s="24"/>
      <c r="AV10" s="24"/>
      <c r="AW10" s="24"/>
      <c r="AX10" s="24"/>
      <c r="AY10" s="24"/>
      <c r="AZ10" s="25"/>
      <c r="BA10" s="25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5"/>
      <c r="BS10" s="68"/>
    </row>
    <row r="11" spans="2:71" ht="17.5" x14ac:dyDescent="0.3">
      <c r="B11" s="122">
        <v>0.9</v>
      </c>
      <c r="C11" s="123">
        <v>37.200000000000003</v>
      </c>
      <c r="H11" s="103" t="s">
        <v>39</v>
      </c>
      <c r="I11" s="102">
        <v>1140</v>
      </c>
      <c r="M11" s="11">
        <v>0.9</v>
      </c>
      <c r="N11" s="25"/>
      <c r="O11" s="6"/>
      <c r="P11" s="85"/>
      <c r="Q11" s="81">
        <v>0.35386029411764691</v>
      </c>
      <c r="R11" s="260"/>
      <c r="S11" s="74"/>
      <c r="T11" s="101"/>
      <c r="U11" s="101"/>
      <c r="V11" s="74"/>
      <c r="AC11" s="25"/>
      <c r="AD11" s="25"/>
      <c r="AE11" s="25"/>
      <c r="AF11" s="25"/>
      <c r="AG11" s="25"/>
      <c r="AH11" s="24"/>
      <c r="AI11" s="24"/>
      <c r="AJ11" s="24"/>
      <c r="AK11" s="24"/>
      <c r="AL11" s="24"/>
      <c r="AM11" s="24"/>
      <c r="AN11" s="25"/>
      <c r="AO11" s="25"/>
      <c r="AP11" s="24"/>
      <c r="AQ11" s="79"/>
      <c r="AR11" s="24"/>
      <c r="AS11" s="24"/>
      <c r="AT11" s="24"/>
      <c r="AU11" s="24"/>
      <c r="AV11" s="24"/>
      <c r="AW11" s="24"/>
      <c r="AX11" s="24"/>
      <c r="AY11" s="24"/>
      <c r="AZ11" s="25"/>
      <c r="BA11" s="25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5"/>
      <c r="BS11" s="68"/>
    </row>
    <row r="12" spans="2:71" ht="17.5" x14ac:dyDescent="0.3">
      <c r="B12" s="122">
        <v>0.95</v>
      </c>
      <c r="C12" s="123">
        <v>40.21</v>
      </c>
      <c r="H12" s="100" t="s">
        <v>38</v>
      </c>
      <c r="I12" s="99">
        <f>H8+I8/4-J8/2</f>
        <v>8.5</v>
      </c>
      <c r="M12" s="11">
        <v>0.95</v>
      </c>
      <c r="N12" s="25"/>
      <c r="O12" s="6"/>
      <c r="P12" s="85"/>
      <c r="Q12" s="81">
        <v>0.32861164877705434</v>
      </c>
      <c r="R12" s="260"/>
      <c r="S12" s="74"/>
      <c r="T12" s="101"/>
      <c r="U12" s="101"/>
      <c r="V12" s="74"/>
      <c r="AC12" s="25"/>
      <c r="AD12" s="25"/>
      <c r="AE12" s="25"/>
      <c r="AF12" s="25"/>
      <c r="AG12" s="25"/>
      <c r="AH12" s="24"/>
      <c r="AI12" s="24"/>
      <c r="AJ12" s="24"/>
      <c r="AK12" s="24"/>
      <c r="AL12" s="24"/>
      <c r="AM12" s="24"/>
      <c r="AN12" s="25"/>
      <c r="AO12" s="25"/>
      <c r="AP12" s="24"/>
      <c r="AQ12" s="79"/>
      <c r="AR12" s="24"/>
      <c r="AS12" s="24"/>
      <c r="AT12" s="24"/>
      <c r="AU12" s="24"/>
      <c r="AV12" s="24"/>
      <c r="AW12" s="24"/>
      <c r="AX12" s="24"/>
      <c r="AY12" s="24"/>
      <c r="AZ12" s="25"/>
      <c r="BA12" s="25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5"/>
      <c r="BS12" s="68"/>
    </row>
    <row r="13" spans="2:71" ht="17.5" x14ac:dyDescent="0.3">
      <c r="B13" s="122">
        <v>1</v>
      </c>
      <c r="C13" s="123">
        <v>42.58</v>
      </c>
      <c r="H13" s="100" t="s">
        <v>537</v>
      </c>
      <c r="I13" s="99">
        <v>7.07</v>
      </c>
      <c r="M13" s="11">
        <v>1</v>
      </c>
      <c r="N13" s="25"/>
      <c r="O13" s="6"/>
      <c r="P13" s="85"/>
      <c r="Q13" s="81">
        <v>0.33457563950533614</v>
      </c>
      <c r="R13" s="260"/>
      <c r="S13" s="74"/>
      <c r="T13" s="101"/>
      <c r="U13" s="101"/>
      <c r="V13" s="74"/>
      <c r="AC13" s="25"/>
      <c r="AD13" s="25"/>
      <c r="AE13" s="25"/>
      <c r="AF13" s="25"/>
      <c r="AG13" s="25"/>
      <c r="AH13" s="24"/>
      <c r="AI13" s="24"/>
      <c r="AJ13" s="24"/>
      <c r="AK13" s="24"/>
      <c r="AL13" s="24"/>
      <c r="AM13" s="24"/>
      <c r="AN13" s="25"/>
      <c r="AO13" s="25"/>
      <c r="AP13" s="24"/>
      <c r="AQ13" s="79"/>
      <c r="AR13" s="24"/>
      <c r="AS13" s="24"/>
      <c r="AT13" s="24"/>
      <c r="AU13" s="24"/>
      <c r="AV13" s="24"/>
      <c r="AW13" s="24"/>
      <c r="AX13" s="24"/>
      <c r="AY13" s="24"/>
      <c r="AZ13" s="25"/>
      <c r="BA13" s="25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5"/>
      <c r="BS13" s="68"/>
    </row>
    <row r="14" spans="2:71" ht="17.5" x14ac:dyDescent="0.3">
      <c r="B14" s="122">
        <v>1.05</v>
      </c>
      <c r="C14" s="123">
        <v>44.384999999999998</v>
      </c>
      <c r="G14" s="275" t="s">
        <v>29</v>
      </c>
      <c r="H14" s="100" t="s">
        <v>37</v>
      </c>
      <c r="I14" s="99">
        <v>5.0000000000000001E-3</v>
      </c>
      <c r="M14" s="11">
        <v>1.05</v>
      </c>
      <c r="N14" s="25"/>
      <c r="O14" s="6"/>
      <c r="P14" s="85"/>
      <c r="Q14" s="81">
        <v>0.31627010723860577</v>
      </c>
      <c r="R14" s="260"/>
      <c r="S14" s="74"/>
      <c r="T14" s="74"/>
      <c r="U14" s="74"/>
      <c r="V14" s="74"/>
      <c r="AC14" s="25"/>
      <c r="AD14" s="25"/>
      <c r="AE14" s="25"/>
      <c r="AF14" s="25"/>
      <c r="AG14" s="25"/>
      <c r="AH14" s="24"/>
      <c r="AI14" s="24"/>
      <c r="AJ14" s="24"/>
      <c r="AK14" s="24"/>
      <c r="AL14" s="24"/>
      <c r="AM14" s="24"/>
      <c r="AN14" s="25"/>
      <c r="AO14" s="25"/>
      <c r="AP14" s="79"/>
      <c r="AQ14" s="79"/>
      <c r="AR14" s="24"/>
      <c r="AS14" s="24"/>
      <c r="AT14" s="24"/>
      <c r="AU14" s="24"/>
      <c r="AV14" s="24"/>
      <c r="AW14" s="24"/>
      <c r="AX14" s="24"/>
      <c r="AY14" s="24"/>
      <c r="AZ14" s="25"/>
      <c r="BA14" s="25"/>
      <c r="BB14" s="24"/>
      <c r="BC14" s="24"/>
      <c r="BD14" s="79"/>
      <c r="BE14" s="24"/>
      <c r="BF14" s="24"/>
      <c r="BG14" s="79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5"/>
      <c r="BS14" s="68"/>
    </row>
    <row r="15" spans="2:71" ht="13.5" thickBot="1" x14ac:dyDescent="0.35">
      <c r="B15" s="11">
        <v>1.1000000000000001</v>
      </c>
      <c r="C15" s="84"/>
      <c r="G15" s="275"/>
      <c r="H15" s="98" t="s">
        <v>36</v>
      </c>
      <c r="I15" s="97">
        <f>I14*1000/60</f>
        <v>8.3333333333333329E-2</v>
      </c>
      <c r="M15" s="11">
        <v>1.1000000000000001</v>
      </c>
      <c r="N15" s="25"/>
      <c r="O15" s="6"/>
      <c r="P15" s="85"/>
      <c r="Q15" s="81"/>
      <c r="R15" s="260"/>
      <c r="S15" s="74"/>
      <c r="T15" s="74"/>
      <c r="U15" s="74"/>
      <c r="V15" s="74"/>
      <c r="AC15" s="25"/>
      <c r="AD15" s="25"/>
      <c r="AE15" s="25"/>
      <c r="AF15" s="25"/>
      <c r="AG15" s="25"/>
      <c r="AH15" s="24"/>
      <c r="AI15" s="24"/>
      <c r="AJ15" s="24"/>
      <c r="AK15" s="24"/>
      <c r="AL15" s="24"/>
      <c r="AM15" s="24"/>
      <c r="AN15" s="25"/>
      <c r="AO15" s="25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25"/>
      <c r="BA15" s="25"/>
      <c r="BB15" s="24"/>
      <c r="BC15" s="24"/>
      <c r="BD15" s="79"/>
      <c r="BE15" s="24"/>
      <c r="BF15" s="24"/>
      <c r="BG15" s="79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5"/>
      <c r="BS15" s="68"/>
    </row>
    <row r="16" spans="2:71" x14ac:dyDescent="0.25">
      <c r="B16" s="11">
        <v>1.1499999999999999</v>
      </c>
      <c r="C16" s="84"/>
      <c r="G16" s="25"/>
      <c r="H16" s="79"/>
      <c r="M16" s="11">
        <v>1.1499999999999999</v>
      </c>
      <c r="N16" s="25"/>
      <c r="O16" s="6"/>
      <c r="P16" s="85"/>
      <c r="Q16" s="81"/>
      <c r="R16" s="260"/>
      <c r="S16" s="74"/>
      <c r="T16" s="74"/>
      <c r="U16" s="74"/>
      <c r="V16" s="74"/>
      <c r="AC16" s="96"/>
      <c r="AD16" s="25"/>
      <c r="AE16" s="25"/>
      <c r="AF16" s="25"/>
      <c r="AG16" s="25"/>
      <c r="AH16" s="24"/>
      <c r="AI16" s="24"/>
      <c r="AJ16" s="24"/>
      <c r="AK16" s="24"/>
      <c r="AL16" s="24"/>
      <c r="AM16" s="24"/>
      <c r="AN16" s="25"/>
      <c r="AO16" s="25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25"/>
      <c r="BA16" s="25"/>
      <c r="BB16" s="24"/>
      <c r="BC16" s="24"/>
      <c r="BD16" s="79"/>
      <c r="BE16" s="24"/>
      <c r="BF16" s="24"/>
      <c r="BG16" s="79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5"/>
      <c r="BS16" s="68"/>
    </row>
    <row r="17" spans="2:71" x14ac:dyDescent="0.25">
      <c r="B17" s="11">
        <v>1.2</v>
      </c>
      <c r="C17" s="84"/>
      <c r="G17" s="25"/>
      <c r="H17" s="79"/>
      <c r="M17" s="11">
        <v>1.2</v>
      </c>
      <c r="N17" s="25"/>
      <c r="O17" s="6"/>
      <c r="P17" s="85"/>
      <c r="Q17" s="81"/>
      <c r="R17" s="260"/>
      <c r="S17" s="74"/>
      <c r="T17" s="74"/>
      <c r="U17" s="74"/>
      <c r="V17" s="74"/>
      <c r="AC17" s="25"/>
      <c r="AD17" s="25"/>
      <c r="AM17" s="73"/>
      <c r="AN17" s="25"/>
      <c r="AO17" s="25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25"/>
      <c r="BA17" s="25"/>
      <c r="BD17" s="73"/>
      <c r="BE17" s="73"/>
      <c r="BF17" s="73"/>
      <c r="BG17" s="73"/>
      <c r="BR17" s="25"/>
      <c r="BS17" s="68"/>
    </row>
    <row r="18" spans="2:71" x14ac:dyDescent="0.25">
      <c r="B18" s="11">
        <v>1.25</v>
      </c>
      <c r="C18" s="84"/>
      <c r="G18" s="25"/>
      <c r="H18" s="79"/>
      <c r="M18" s="11">
        <v>1.25</v>
      </c>
      <c r="N18" s="25"/>
      <c r="O18" s="6"/>
      <c r="P18" s="85"/>
      <c r="Q18" s="81"/>
      <c r="R18" s="260"/>
      <c r="S18" s="74"/>
      <c r="T18" s="74"/>
      <c r="U18" s="74"/>
      <c r="V18" s="74"/>
      <c r="AC18" s="25"/>
      <c r="AD18" s="25"/>
      <c r="AM18" s="73"/>
      <c r="AN18" s="25"/>
      <c r="AO18" s="25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25"/>
      <c r="BA18" s="25"/>
      <c r="BD18" s="73"/>
      <c r="BE18" s="73"/>
      <c r="BF18" s="73"/>
      <c r="BG18" s="73"/>
      <c r="BR18" s="25"/>
      <c r="BS18" s="68"/>
    </row>
    <row r="19" spans="2:71" x14ac:dyDescent="0.25">
      <c r="B19" s="11">
        <v>1.3</v>
      </c>
      <c r="C19" s="84"/>
      <c r="G19" s="25"/>
      <c r="H19" s="79"/>
      <c r="M19" s="11">
        <v>1.3</v>
      </c>
      <c r="N19" s="25"/>
      <c r="O19" s="6"/>
      <c r="P19" s="85"/>
      <c r="Q19" s="81"/>
      <c r="R19" s="260"/>
      <c r="S19" s="74"/>
      <c r="T19" s="74"/>
      <c r="U19" s="74"/>
      <c r="V19" s="74"/>
      <c r="AC19" s="25"/>
      <c r="AD19" s="25"/>
      <c r="AM19" s="73"/>
      <c r="AN19" s="25"/>
      <c r="AO19" s="25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25"/>
      <c r="BA19" s="25"/>
      <c r="BD19" s="73"/>
      <c r="BE19" s="73"/>
      <c r="BF19" s="73"/>
      <c r="BG19" s="73"/>
      <c r="BR19" s="25"/>
      <c r="BS19" s="68"/>
    </row>
    <row r="20" spans="2:71" ht="13" thickBot="1" x14ac:dyDescent="0.3">
      <c r="B20" s="10">
        <v>1.35</v>
      </c>
      <c r="C20" s="84"/>
      <c r="G20" s="25"/>
      <c r="H20" s="79"/>
      <c r="M20" s="10">
        <v>1.35</v>
      </c>
      <c r="N20" s="25"/>
      <c r="O20" s="6"/>
      <c r="P20" s="85"/>
      <c r="Q20" s="81"/>
      <c r="R20" s="260"/>
      <c r="S20" s="74"/>
      <c r="T20" s="74"/>
      <c r="U20" s="74"/>
      <c r="V20" s="74"/>
      <c r="AC20" s="25"/>
      <c r="AD20" s="25"/>
      <c r="AZ20" s="25"/>
      <c r="BA20" s="25"/>
      <c r="BR20" s="25"/>
      <c r="BS20" s="68"/>
    </row>
    <row r="21" spans="2:71" ht="13.5" thickBot="1" x14ac:dyDescent="0.35">
      <c r="B21" s="8">
        <v>1.4</v>
      </c>
      <c r="C21" s="84"/>
      <c r="G21" s="25"/>
      <c r="H21" s="264" t="s">
        <v>535</v>
      </c>
      <c r="I21" s="265"/>
      <c r="J21" s="266"/>
      <c r="M21" s="8">
        <v>1.4</v>
      </c>
      <c r="N21" s="25"/>
      <c r="O21" s="6"/>
      <c r="P21" s="85"/>
      <c r="Q21" s="81"/>
      <c r="R21" s="260"/>
      <c r="S21" s="74"/>
      <c r="T21" s="74"/>
      <c r="U21" s="74"/>
      <c r="V21" s="74"/>
      <c r="AC21" s="25"/>
      <c r="AD21" s="25"/>
      <c r="AZ21" s="25"/>
      <c r="BA21" s="25"/>
      <c r="BR21" s="25"/>
      <c r="BS21" s="68"/>
    </row>
    <row r="22" spans="2:71" ht="14.5" x14ac:dyDescent="0.25">
      <c r="B22" s="8">
        <v>1.45</v>
      </c>
      <c r="C22" s="84"/>
      <c r="G22" s="25"/>
      <c r="H22" s="267" t="s">
        <v>35</v>
      </c>
      <c r="I22" s="95">
        <f>0.2</f>
        <v>0.2</v>
      </c>
      <c r="J22" s="94" t="s">
        <v>31</v>
      </c>
      <c r="M22" s="8">
        <v>1.45</v>
      </c>
      <c r="N22" s="25"/>
      <c r="O22" s="6"/>
      <c r="P22" s="85"/>
      <c r="Q22" s="81"/>
      <c r="R22" s="260"/>
      <c r="S22" s="74"/>
      <c r="T22" s="74"/>
      <c r="U22" s="74"/>
      <c r="V22" s="74"/>
      <c r="AC22" s="25"/>
      <c r="AD22" s="73"/>
      <c r="AZ22" s="25"/>
      <c r="BA22" s="25"/>
      <c r="BR22" s="25"/>
      <c r="BS22" s="68"/>
    </row>
    <row r="23" spans="2:71" ht="14.5" x14ac:dyDescent="0.25">
      <c r="B23" s="7">
        <v>1.5</v>
      </c>
      <c r="C23" s="83"/>
      <c r="G23" s="25"/>
      <c r="H23" s="268"/>
      <c r="I23" s="92">
        <v>0.5</v>
      </c>
      <c r="J23" s="5" t="s">
        <v>34</v>
      </c>
      <c r="M23" s="7">
        <v>1.5</v>
      </c>
      <c r="N23" s="25"/>
      <c r="O23" s="6"/>
      <c r="P23" s="85"/>
      <c r="Q23" s="81"/>
      <c r="R23" s="260"/>
      <c r="S23" s="74"/>
      <c r="T23" s="74"/>
      <c r="U23" s="74"/>
      <c r="V23" s="74"/>
      <c r="AC23" s="25"/>
      <c r="AD23" s="73"/>
      <c r="BR23" s="25"/>
      <c r="BS23" s="68"/>
    </row>
    <row r="24" spans="2:71" ht="14.5" x14ac:dyDescent="0.25">
      <c r="B24" s="8">
        <v>1.55</v>
      </c>
      <c r="C24" s="84"/>
      <c r="G24" s="25"/>
      <c r="H24" s="93" t="s">
        <v>33</v>
      </c>
      <c r="I24" s="92">
        <v>0.8</v>
      </c>
      <c r="J24" s="5" t="s">
        <v>31</v>
      </c>
      <c r="M24" s="8">
        <v>1.55</v>
      </c>
      <c r="N24" s="25"/>
      <c r="O24" s="6"/>
      <c r="P24" s="85"/>
      <c r="Q24" s="87"/>
      <c r="R24" s="260"/>
      <c r="S24" s="74"/>
      <c r="T24" s="74"/>
      <c r="U24" s="74"/>
      <c r="V24" s="74"/>
      <c r="AC24" s="25"/>
      <c r="AD24" s="73"/>
      <c r="BR24" s="25"/>
      <c r="BS24" s="68"/>
    </row>
    <row r="25" spans="2:71" ht="15" thickBot="1" x14ac:dyDescent="0.3">
      <c r="B25" s="9">
        <v>1.6</v>
      </c>
      <c r="C25" s="91"/>
      <c r="G25" s="25"/>
      <c r="H25" s="90" t="s">
        <v>32</v>
      </c>
      <c r="I25" s="89">
        <v>0.5</v>
      </c>
      <c r="J25" s="2" t="s">
        <v>31</v>
      </c>
      <c r="K25" s="79"/>
      <c r="L25" s="79"/>
      <c r="M25" s="9">
        <v>1.6</v>
      </c>
      <c r="N25" s="25"/>
      <c r="O25" s="6"/>
      <c r="P25" s="85"/>
      <c r="Q25" s="87"/>
      <c r="R25" s="74"/>
      <c r="S25" s="74"/>
      <c r="T25" s="74"/>
      <c r="U25" s="74"/>
      <c r="V25" s="74"/>
      <c r="AC25" s="25"/>
      <c r="AD25" s="73"/>
    </row>
    <row r="26" spans="2:71" x14ac:dyDescent="0.25">
      <c r="B26" s="8">
        <v>1.65</v>
      </c>
      <c r="C26" s="88"/>
      <c r="G26" s="25"/>
      <c r="H26" s="79"/>
      <c r="I26" s="79"/>
      <c r="J26" s="79"/>
      <c r="K26" s="79"/>
      <c r="L26" s="79"/>
      <c r="M26" s="8">
        <v>1.65</v>
      </c>
      <c r="N26" s="25"/>
      <c r="O26" s="6"/>
      <c r="P26" s="85"/>
      <c r="Q26" s="87"/>
      <c r="R26" s="74"/>
      <c r="S26" s="74"/>
      <c r="T26" s="74"/>
      <c r="U26" s="74"/>
      <c r="V26" s="74"/>
      <c r="AC26" s="25"/>
      <c r="AD26" s="73"/>
    </row>
    <row r="27" spans="2:71" x14ac:dyDescent="0.25">
      <c r="B27" s="7">
        <v>1.7</v>
      </c>
      <c r="C27" s="86"/>
      <c r="G27" s="25"/>
      <c r="H27" s="79"/>
      <c r="I27" s="79"/>
      <c r="J27" s="79"/>
      <c r="K27" s="79"/>
      <c r="L27" s="79"/>
      <c r="M27" s="7">
        <v>1.7</v>
      </c>
      <c r="N27" s="25"/>
      <c r="O27" s="6"/>
      <c r="P27" s="85"/>
      <c r="Q27" s="81"/>
      <c r="R27" s="74"/>
      <c r="S27" s="74"/>
      <c r="T27" s="74"/>
      <c r="U27" s="74"/>
      <c r="V27" s="74"/>
      <c r="AC27" s="25"/>
      <c r="AD27" s="73"/>
    </row>
    <row r="28" spans="2:71" x14ac:dyDescent="0.25">
      <c r="B28" s="7">
        <v>1.75</v>
      </c>
      <c r="C28" s="84"/>
      <c r="G28" s="25"/>
      <c r="H28" s="79"/>
      <c r="I28" s="79"/>
      <c r="J28" s="79"/>
      <c r="K28" s="79"/>
      <c r="L28" s="79"/>
      <c r="M28" s="7">
        <v>1.75</v>
      </c>
      <c r="N28" s="25"/>
      <c r="O28" s="6"/>
      <c r="P28" s="82"/>
      <c r="Q28" s="81"/>
      <c r="R28" s="74"/>
      <c r="S28" s="74"/>
      <c r="T28" s="74"/>
      <c r="U28" s="74"/>
      <c r="V28" s="74"/>
      <c r="AC28" s="25"/>
      <c r="AD28" s="73"/>
    </row>
    <row r="29" spans="2:71" x14ac:dyDescent="0.25">
      <c r="B29" s="7">
        <v>1.8</v>
      </c>
      <c r="C29" s="83"/>
      <c r="G29" s="25"/>
      <c r="H29" s="79"/>
      <c r="I29" s="79"/>
      <c r="J29" s="79"/>
      <c r="K29" s="79"/>
      <c r="L29" s="79"/>
      <c r="M29" s="7">
        <v>1.8</v>
      </c>
      <c r="N29" s="25"/>
      <c r="O29" s="6"/>
      <c r="P29" s="82"/>
      <c r="Q29" s="81"/>
      <c r="R29" s="74"/>
      <c r="S29" s="74"/>
      <c r="T29" s="74"/>
      <c r="U29" s="74"/>
      <c r="V29" s="74"/>
    </row>
    <row r="30" spans="2:71" ht="13" thickBot="1" x14ac:dyDescent="0.3">
      <c r="B30" s="4">
        <v>1.85</v>
      </c>
      <c r="C30" s="80"/>
      <c r="G30" s="25"/>
      <c r="H30" s="79"/>
      <c r="I30" s="79"/>
      <c r="J30" s="79"/>
      <c r="K30" s="79"/>
      <c r="L30" s="79"/>
      <c r="M30" s="4">
        <v>1.85</v>
      </c>
      <c r="N30" s="78"/>
      <c r="O30" s="77"/>
      <c r="P30" s="76"/>
      <c r="Q30" s="75"/>
      <c r="R30" s="74"/>
      <c r="S30" s="74"/>
      <c r="T30" s="74"/>
      <c r="U30" s="74"/>
      <c r="V30" s="74"/>
    </row>
    <row r="31" spans="2:71" ht="13" thickBot="1" x14ac:dyDescent="0.3">
      <c r="B31" s="25"/>
      <c r="C31" s="73"/>
      <c r="D31" s="73"/>
      <c r="E31" s="73"/>
    </row>
    <row r="32" spans="2:71" ht="20.5" thickBot="1" x14ac:dyDescent="0.45">
      <c r="B32" s="281" t="s">
        <v>70</v>
      </c>
      <c r="C32" s="294"/>
      <c r="D32" s="294"/>
      <c r="E32" s="294"/>
      <c r="F32" s="294"/>
      <c r="G32" s="294"/>
      <c r="H32" s="295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1:20" ht="15" thickBot="1" x14ac:dyDescent="0.4">
      <c r="B33" s="132" t="s">
        <v>71</v>
      </c>
      <c r="C33" s="72" t="s">
        <v>539</v>
      </c>
      <c r="D33" s="70" t="s">
        <v>541</v>
      </c>
      <c r="E33" s="70" t="s">
        <v>27</v>
      </c>
      <c r="F33" s="71" t="s">
        <v>26</v>
      </c>
      <c r="G33" s="70" t="s">
        <v>540</v>
      </c>
      <c r="H33" s="58" t="s">
        <v>30</v>
      </c>
      <c r="J33" s="46" t="s">
        <v>69</v>
      </c>
      <c r="L33" s="19"/>
      <c r="N33" s="19"/>
      <c r="O33" s="19"/>
    </row>
    <row r="34" spans="1:20" x14ac:dyDescent="0.25">
      <c r="B34" s="13">
        <v>0.55000000000000004</v>
      </c>
      <c r="C34" s="31"/>
      <c r="D34" s="31"/>
      <c r="E34" s="31"/>
      <c r="F34" s="31"/>
      <c r="G34" s="67"/>
      <c r="H34" s="54"/>
      <c r="I34" s="31"/>
      <c r="K34" s="31"/>
      <c r="M34" s="24"/>
      <c r="O34" s="31"/>
      <c r="P34" s="31"/>
      <c r="Q34" s="31"/>
      <c r="R34" s="24"/>
      <c r="S34" s="24"/>
      <c r="T34" s="24"/>
    </row>
    <row r="35" spans="1:20" x14ac:dyDescent="0.25">
      <c r="B35" s="12">
        <v>0.6</v>
      </c>
      <c r="C35" s="31"/>
      <c r="D35" s="31"/>
      <c r="E35" s="31"/>
      <c r="F35" s="31"/>
      <c r="G35" s="67"/>
      <c r="H35" s="54"/>
      <c r="I35" s="31"/>
      <c r="K35" s="31"/>
      <c r="M35" s="24"/>
      <c r="O35" s="31"/>
      <c r="R35" s="24"/>
    </row>
    <row r="36" spans="1:20" x14ac:dyDescent="0.25">
      <c r="B36" s="12">
        <v>0.65</v>
      </c>
      <c r="C36" s="31"/>
      <c r="D36" s="31"/>
      <c r="E36" s="31"/>
      <c r="F36" s="31"/>
      <c r="G36" s="67"/>
      <c r="H36" s="54"/>
      <c r="I36" s="31"/>
      <c r="K36" s="31"/>
      <c r="M36" s="24"/>
      <c r="O36" s="31"/>
      <c r="R36" s="24"/>
    </row>
    <row r="37" spans="1:20" x14ac:dyDescent="0.25">
      <c r="B37" s="12">
        <v>0.7</v>
      </c>
      <c r="C37" s="31"/>
      <c r="D37" s="31"/>
      <c r="E37" s="31"/>
      <c r="F37" s="31"/>
      <c r="G37" s="67"/>
      <c r="H37" s="54"/>
      <c r="I37" s="31"/>
      <c r="K37" s="31"/>
      <c r="M37" s="24"/>
      <c r="O37" s="31"/>
      <c r="R37" s="24"/>
    </row>
    <row r="38" spans="1:20" x14ac:dyDescent="0.25">
      <c r="B38" s="11">
        <v>0.75</v>
      </c>
      <c r="C38" s="31"/>
      <c r="D38" s="31"/>
      <c r="E38" s="31"/>
      <c r="F38" s="31"/>
      <c r="G38" s="67"/>
      <c r="H38" s="54"/>
      <c r="I38" s="31"/>
      <c r="K38" s="31"/>
      <c r="M38" s="24"/>
      <c r="O38" s="31"/>
      <c r="R38" s="24"/>
    </row>
    <row r="39" spans="1:20" ht="17.5" x14ac:dyDescent="0.35">
      <c r="A39" s="68"/>
      <c r="B39" s="122">
        <v>0.8</v>
      </c>
      <c r="C39" s="31">
        <f t="shared" ref="C39:C44" si="0">(1+J39)*$I$15*(1+D210/C210*4.76)*$C$2/273.15*760/$C$3/(2*$I$13)</f>
        <v>0.67318438912221024</v>
      </c>
      <c r="D39" s="31">
        <f t="shared" ref="D39:D44" si="1">C9*(C210*$I$22+D210*$I$24+E210*$I$25)/100+$I$23/(3.6*$I$11)*$C$2/273.15*$C$3/760/$I$13</f>
        <v>0.16476355685040159</v>
      </c>
      <c r="E39" s="31">
        <f t="shared" ref="E39:E44" si="2">$I$15*(1+D210/C210*4.76)*$C$2/273.15*760/$C$3/(2*$I$13)*2</f>
        <v>0.89757918549628013</v>
      </c>
      <c r="F39" s="31">
        <v>0.2</v>
      </c>
      <c r="G39" s="67">
        <f t="shared" ref="G39:G44" si="3">Q9/100*C9*2</f>
        <v>0.20466856780735121</v>
      </c>
      <c r="H39" s="124">
        <f t="shared" ref="H39:H44" si="4">C39+D39+E39+F39+G39</f>
        <v>2.1401956992762434</v>
      </c>
      <c r="I39" s="31"/>
      <c r="J39" s="1">
        <v>0.5</v>
      </c>
      <c r="K39" s="31"/>
      <c r="L39" s="1" t="s">
        <v>68</v>
      </c>
      <c r="M39" s="24"/>
      <c r="O39" s="31"/>
      <c r="R39" s="24"/>
    </row>
    <row r="40" spans="1:20" ht="17.5" x14ac:dyDescent="0.35">
      <c r="A40" s="57"/>
      <c r="B40" s="122">
        <v>0.85</v>
      </c>
      <c r="C40" s="31">
        <f t="shared" si="0"/>
        <v>0.63435310346756013</v>
      </c>
      <c r="D40" s="31">
        <f t="shared" si="1"/>
        <v>0.18330255615023466</v>
      </c>
      <c r="E40" s="31">
        <f t="shared" si="2"/>
        <v>0.8458041379567468</v>
      </c>
      <c r="F40" s="31">
        <v>0.2</v>
      </c>
      <c r="G40" s="67">
        <f t="shared" si="3"/>
        <v>0.25508063572542899</v>
      </c>
      <c r="H40" s="124">
        <f t="shared" si="4"/>
        <v>2.1185404332999704</v>
      </c>
      <c r="I40" s="31"/>
      <c r="J40" s="1">
        <v>0.5</v>
      </c>
      <c r="K40" s="31"/>
      <c r="L40" s="1" t="s">
        <v>67</v>
      </c>
      <c r="M40" s="24"/>
      <c r="O40" s="31"/>
      <c r="R40" s="24"/>
    </row>
    <row r="41" spans="1:20" ht="17.5" x14ac:dyDescent="0.35">
      <c r="A41" s="69"/>
      <c r="B41" s="122">
        <v>0.9</v>
      </c>
      <c r="C41" s="31">
        <f t="shared" si="0"/>
        <v>0.39989093673858078</v>
      </c>
      <c r="D41" s="31">
        <f t="shared" si="1"/>
        <v>0.20653154819837566</v>
      </c>
      <c r="E41" s="31">
        <f t="shared" si="2"/>
        <v>0.79978187347716156</v>
      </c>
      <c r="F41" s="31">
        <v>0.2</v>
      </c>
      <c r="G41" s="67">
        <f t="shared" si="3"/>
        <v>0.26327205882352933</v>
      </c>
      <c r="H41" s="124">
        <f t="shared" si="4"/>
        <v>1.8694764172376472</v>
      </c>
      <c r="I41" s="31"/>
      <c r="J41" s="1">
        <v>0</v>
      </c>
      <c r="K41" s="31"/>
      <c r="L41" s="1" t="s">
        <v>66</v>
      </c>
      <c r="M41" s="24"/>
      <c r="O41" s="31"/>
      <c r="R41" s="24"/>
    </row>
    <row r="42" spans="1:20" ht="17.5" x14ac:dyDescent="0.35">
      <c r="A42" s="68"/>
      <c r="B42" s="122">
        <v>0.95</v>
      </c>
      <c r="C42" s="31">
        <f t="shared" si="0"/>
        <v>0.37930202894508225</v>
      </c>
      <c r="D42" s="31">
        <f t="shared" si="1"/>
        <v>0.22306841517516149</v>
      </c>
      <c r="E42" s="31">
        <f t="shared" si="2"/>
        <v>0.7586040578901645</v>
      </c>
      <c r="F42" s="31">
        <v>0.2</v>
      </c>
      <c r="G42" s="67">
        <f t="shared" si="3"/>
        <v>0.26426948794650712</v>
      </c>
      <c r="H42" s="124">
        <f t="shared" si="4"/>
        <v>1.8252439899569153</v>
      </c>
      <c r="I42" s="31"/>
      <c r="J42" s="1">
        <v>0</v>
      </c>
      <c r="K42" s="31"/>
      <c r="L42" s="1" t="s">
        <v>65</v>
      </c>
      <c r="M42" s="24"/>
      <c r="O42" s="31"/>
      <c r="R42" s="24"/>
    </row>
    <row r="43" spans="1:20" ht="17.5" x14ac:dyDescent="0.35">
      <c r="A43" s="6"/>
      <c r="B43" s="122">
        <v>1</v>
      </c>
      <c r="C43" s="31">
        <f t="shared" si="0"/>
        <v>0.54115801789640028</v>
      </c>
      <c r="D43" s="31">
        <f t="shared" si="1"/>
        <v>0.23603259313367247</v>
      </c>
      <c r="E43" s="31">
        <f t="shared" si="2"/>
        <v>0.72154402386186689</v>
      </c>
      <c r="F43" s="31">
        <v>0.2</v>
      </c>
      <c r="G43" s="67">
        <f t="shared" si="3"/>
        <v>0.28492461460274426</v>
      </c>
      <c r="H43" s="124">
        <f t="shared" si="4"/>
        <v>1.9836592494946839</v>
      </c>
      <c r="I43" s="31"/>
      <c r="J43" s="1">
        <v>0.5</v>
      </c>
      <c r="K43" s="31"/>
      <c r="L43" s="1" t="s">
        <v>64</v>
      </c>
      <c r="M43" s="24"/>
      <c r="O43" s="31"/>
      <c r="R43" s="24"/>
    </row>
    <row r="44" spans="1:20" ht="17.5" x14ac:dyDescent="0.35">
      <c r="B44" s="122">
        <v>1.05</v>
      </c>
      <c r="C44" s="31">
        <f t="shared" si="0"/>
        <v>0.34400675844194167</v>
      </c>
      <c r="D44" s="31">
        <f t="shared" si="1"/>
        <v>0.24584774874104279</v>
      </c>
      <c r="E44" s="31">
        <f t="shared" si="2"/>
        <v>0.68801351688388335</v>
      </c>
      <c r="F44" s="31">
        <v>0.2</v>
      </c>
      <c r="G44" s="67">
        <f t="shared" si="3"/>
        <v>0.28075297419571033</v>
      </c>
      <c r="H44" s="124">
        <f t="shared" si="4"/>
        <v>1.758620998262578</v>
      </c>
      <c r="I44" s="31"/>
      <c r="J44" s="1">
        <v>0</v>
      </c>
      <c r="K44" s="31"/>
      <c r="L44" s="1" t="s">
        <v>63</v>
      </c>
      <c r="M44" s="24"/>
      <c r="O44" s="31"/>
      <c r="R44" s="24"/>
    </row>
    <row r="45" spans="1:20" x14ac:dyDescent="0.25">
      <c r="B45" s="11">
        <v>1.1000000000000001</v>
      </c>
      <c r="C45" s="31"/>
      <c r="D45" s="31"/>
      <c r="E45" s="31"/>
      <c r="F45" s="31"/>
      <c r="G45" s="67"/>
      <c r="H45" s="54"/>
      <c r="I45" s="31"/>
      <c r="K45" s="31"/>
      <c r="M45" s="24"/>
      <c r="O45" s="31"/>
      <c r="R45" s="24"/>
    </row>
    <row r="46" spans="1:20" x14ac:dyDescent="0.25">
      <c r="B46" s="11">
        <v>1.1499999999999999</v>
      </c>
      <c r="C46" s="31"/>
      <c r="D46" s="31"/>
      <c r="E46" s="31"/>
      <c r="F46" s="31"/>
      <c r="G46" s="67"/>
      <c r="H46" s="54"/>
      <c r="I46" s="31"/>
      <c r="K46" s="31"/>
      <c r="M46" s="24"/>
      <c r="O46" s="31"/>
      <c r="R46" s="24"/>
    </row>
    <row r="47" spans="1:20" x14ac:dyDescent="0.25">
      <c r="B47" s="11">
        <v>1.2</v>
      </c>
      <c r="C47" s="31"/>
      <c r="D47" s="31"/>
      <c r="E47" s="31"/>
      <c r="F47" s="31"/>
      <c r="G47" s="67"/>
      <c r="H47" s="54"/>
      <c r="I47" s="31"/>
      <c r="K47" s="31"/>
      <c r="M47" s="24"/>
      <c r="O47" s="31"/>
      <c r="R47" s="24"/>
    </row>
    <row r="48" spans="1:20" x14ac:dyDescent="0.25">
      <c r="B48" s="11">
        <v>1.25</v>
      </c>
      <c r="C48" s="31"/>
      <c r="D48" s="31"/>
      <c r="E48" s="31"/>
      <c r="F48" s="31"/>
      <c r="G48" s="67"/>
      <c r="H48" s="54"/>
      <c r="I48" s="31"/>
      <c r="K48" s="31"/>
      <c r="M48" s="24"/>
      <c r="O48" s="31"/>
      <c r="R48" s="24"/>
    </row>
    <row r="49" spans="1:30" x14ac:dyDescent="0.25">
      <c r="B49" s="11">
        <v>1.3</v>
      </c>
      <c r="C49" s="31"/>
      <c r="D49" s="31"/>
      <c r="E49" s="31"/>
      <c r="F49" s="31"/>
      <c r="G49" s="67"/>
      <c r="H49" s="54"/>
      <c r="I49" s="31"/>
      <c r="K49" s="31"/>
      <c r="M49" s="24"/>
      <c r="O49" s="31"/>
      <c r="R49" s="24"/>
    </row>
    <row r="50" spans="1:30" x14ac:dyDescent="0.25">
      <c r="B50" s="10">
        <v>1.35</v>
      </c>
      <c r="C50" s="31"/>
      <c r="D50" s="31"/>
      <c r="E50" s="31"/>
      <c r="F50" s="31"/>
      <c r="G50" s="67"/>
      <c r="H50" s="54"/>
      <c r="I50" s="31"/>
      <c r="K50" s="31"/>
      <c r="M50" s="24"/>
      <c r="O50" s="31"/>
      <c r="R50" s="24"/>
    </row>
    <row r="51" spans="1:30" x14ac:dyDescent="0.25">
      <c r="B51" s="8">
        <v>1.4</v>
      </c>
      <c r="C51" s="31"/>
      <c r="D51" s="31"/>
      <c r="E51" s="31"/>
      <c r="F51" s="31"/>
      <c r="G51" s="67"/>
      <c r="H51" s="54"/>
      <c r="I51" s="31"/>
      <c r="K51" s="31"/>
      <c r="M51" s="24"/>
      <c r="O51" s="31"/>
      <c r="R51" s="24"/>
    </row>
    <row r="52" spans="1:30" x14ac:dyDescent="0.25">
      <c r="A52" s="24"/>
      <c r="B52" s="8">
        <v>1.45</v>
      </c>
      <c r="C52" s="31"/>
      <c r="D52" s="31"/>
      <c r="E52" s="31"/>
      <c r="F52" s="31"/>
      <c r="G52" s="67"/>
      <c r="H52" s="54"/>
      <c r="I52" s="31"/>
      <c r="K52" s="31"/>
      <c r="M52" s="24"/>
      <c r="O52" s="31"/>
      <c r="R52" s="24"/>
    </row>
    <row r="53" spans="1:30" x14ac:dyDescent="0.25">
      <c r="A53" s="24"/>
      <c r="B53" s="7">
        <v>1.5</v>
      </c>
      <c r="C53" s="31"/>
      <c r="D53" s="31"/>
      <c r="E53" s="31"/>
      <c r="F53" s="31"/>
      <c r="G53" s="67"/>
      <c r="H53" s="54"/>
      <c r="I53" s="31"/>
      <c r="K53" s="31"/>
      <c r="M53" s="24"/>
      <c r="O53" s="31"/>
      <c r="R53" s="24"/>
    </row>
    <row r="54" spans="1:30" x14ac:dyDescent="0.25">
      <c r="A54" s="24"/>
      <c r="B54" s="8">
        <v>1.55</v>
      </c>
      <c r="C54" s="31"/>
      <c r="D54" s="31"/>
      <c r="E54" s="31"/>
      <c r="F54" s="31"/>
      <c r="G54" s="67"/>
      <c r="H54" s="54"/>
      <c r="I54" s="31"/>
      <c r="K54" s="31"/>
      <c r="M54" s="24"/>
      <c r="O54" s="31"/>
      <c r="R54" s="24"/>
    </row>
    <row r="55" spans="1:30" x14ac:dyDescent="0.25">
      <c r="A55" s="24"/>
      <c r="B55" s="9">
        <v>1.6</v>
      </c>
      <c r="C55" s="31"/>
      <c r="D55" s="31"/>
      <c r="E55" s="31"/>
      <c r="F55" s="31"/>
      <c r="G55" s="67"/>
      <c r="H55" s="54"/>
      <c r="I55" s="31"/>
      <c r="K55" s="31"/>
      <c r="M55" s="24"/>
      <c r="O55" s="31"/>
      <c r="R55" s="24"/>
    </row>
    <row r="56" spans="1:30" x14ac:dyDescent="0.25">
      <c r="A56" s="24"/>
      <c r="B56" s="8">
        <v>1.65</v>
      </c>
      <c r="C56" s="31"/>
      <c r="D56" s="31"/>
      <c r="E56" s="31"/>
      <c r="F56" s="31"/>
      <c r="G56" s="67"/>
      <c r="H56" s="54"/>
      <c r="I56" s="31"/>
      <c r="K56" s="31"/>
      <c r="M56" s="24"/>
      <c r="O56" s="31"/>
      <c r="P56" s="31"/>
      <c r="Q56" s="31"/>
      <c r="R56" s="24"/>
      <c r="S56" s="24"/>
      <c r="T56" s="24"/>
    </row>
    <row r="57" spans="1:30" x14ac:dyDescent="0.25">
      <c r="A57" s="24"/>
      <c r="B57" s="7">
        <v>1.7</v>
      </c>
      <c r="C57" s="31"/>
      <c r="D57" s="31"/>
      <c r="E57" s="31"/>
      <c r="F57" s="31"/>
      <c r="G57" s="67"/>
      <c r="H57" s="54"/>
      <c r="I57" s="31"/>
      <c r="K57" s="31"/>
      <c r="M57" s="24"/>
      <c r="O57" s="31"/>
      <c r="P57" s="31"/>
      <c r="Q57" s="31"/>
      <c r="R57" s="24"/>
      <c r="S57" s="24"/>
      <c r="T57" s="24"/>
    </row>
    <row r="58" spans="1:30" x14ac:dyDescent="0.25">
      <c r="A58" s="24"/>
      <c r="B58" s="7">
        <v>1.75</v>
      </c>
      <c r="C58" s="31"/>
      <c r="D58" s="31"/>
      <c r="E58" s="31"/>
      <c r="F58" s="31"/>
      <c r="G58" s="67"/>
      <c r="H58" s="66"/>
      <c r="I58" s="31"/>
      <c r="K58" s="31"/>
      <c r="M58" s="24"/>
      <c r="O58" s="31"/>
      <c r="P58" s="31"/>
      <c r="Q58" s="31"/>
      <c r="R58" s="24"/>
      <c r="S58" s="24"/>
      <c r="T58" s="24"/>
    </row>
    <row r="59" spans="1:30" x14ac:dyDescent="0.25">
      <c r="A59" s="24"/>
      <c r="B59" s="7">
        <v>1.8</v>
      </c>
      <c r="C59" s="31"/>
      <c r="D59" s="31"/>
      <c r="E59" s="31"/>
      <c r="F59" s="31"/>
      <c r="G59" s="67"/>
      <c r="H59" s="66"/>
      <c r="I59" s="31"/>
      <c r="K59" s="31"/>
      <c r="M59" s="24"/>
      <c r="O59" s="31"/>
      <c r="P59" s="31"/>
      <c r="Q59" s="31"/>
      <c r="R59" s="24"/>
      <c r="S59" s="24"/>
      <c r="T59" s="24"/>
    </row>
    <row r="60" spans="1:30" ht="13" thickBot="1" x14ac:dyDescent="0.3">
      <c r="A60" s="24"/>
      <c r="B60" s="4">
        <v>1.85</v>
      </c>
      <c r="C60" s="65"/>
      <c r="D60" s="64"/>
      <c r="E60" s="64"/>
      <c r="F60" s="64"/>
      <c r="G60" s="64"/>
      <c r="H60" s="63"/>
      <c r="I60" s="31"/>
      <c r="J60" s="31"/>
      <c r="K60" s="31"/>
      <c r="L60" s="31"/>
      <c r="M60" s="24"/>
      <c r="N60" s="31"/>
      <c r="O60" s="31"/>
      <c r="P60" s="31"/>
      <c r="Q60" s="31"/>
      <c r="R60" s="24"/>
      <c r="S60" s="24"/>
      <c r="T60" s="24"/>
    </row>
    <row r="61" spans="1:30" x14ac:dyDescent="0.25">
      <c r="A61" s="24"/>
      <c r="V61" s="31"/>
      <c r="W61" s="31"/>
      <c r="X61" s="6"/>
      <c r="Y61" s="6"/>
      <c r="Z61" s="6"/>
      <c r="AA61" s="6"/>
      <c r="AB61" s="6"/>
      <c r="AD61" s="25"/>
    </row>
    <row r="62" spans="1:30" x14ac:dyDescent="0.25">
      <c r="A62" s="24"/>
      <c r="V62" s="31"/>
      <c r="W62" s="31"/>
      <c r="X62" s="6"/>
      <c r="Y62" s="6"/>
      <c r="Z62" s="6"/>
      <c r="AA62" s="6"/>
      <c r="AB62" s="6"/>
      <c r="AD62" s="25"/>
    </row>
    <row r="63" spans="1:30" ht="13" thickBot="1" x14ac:dyDescent="0.3">
      <c r="A63" s="24"/>
      <c r="V63" s="31"/>
      <c r="W63" s="31"/>
      <c r="X63" s="6"/>
      <c r="Y63" s="6"/>
      <c r="Z63" s="6"/>
      <c r="AA63" s="6"/>
      <c r="AB63" s="6"/>
      <c r="AD63" s="25"/>
    </row>
    <row r="64" spans="1:30" ht="13.5" thickBot="1" x14ac:dyDescent="0.35">
      <c r="A64" s="24"/>
      <c r="B64" s="284" t="s">
        <v>538</v>
      </c>
      <c r="C64" s="282"/>
      <c r="D64" s="282"/>
      <c r="E64" s="282"/>
      <c r="F64" s="282"/>
      <c r="G64" s="282"/>
      <c r="H64" s="283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V64" s="31"/>
      <c r="W64" s="31"/>
      <c r="X64" s="6"/>
      <c r="Y64" s="6"/>
      <c r="Z64" s="6"/>
      <c r="AA64" s="6"/>
      <c r="AB64" s="6"/>
      <c r="AD64" s="25"/>
    </row>
    <row r="65" spans="1:30" ht="15" thickBot="1" x14ac:dyDescent="0.4">
      <c r="A65" s="24"/>
      <c r="B65" s="17" t="s">
        <v>19</v>
      </c>
      <c r="C65" s="62" t="s">
        <v>542</v>
      </c>
      <c r="D65" s="61" t="s">
        <v>541</v>
      </c>
      <c r="E65" s="59" t="s">
        <v>27</v>
      </c>
      <c r="F65" s="60" t="s">
        <v>26</v>
      </c>
      <c r="G65" s="59" t="s">
        <v>540</v>
      </c>
      <c r="H65" s="58" t="s">
        <v>30</v>
      </c>
      <c r="J65" s="46"/>
      <c r="L65" s="19"/>
      <c r="N65" s="19"/>
      <c r="Q65" s="19"/>
      <c r="R65" s="57"/>
      <c r="S65" s="57"/>
      <c r="T65" s="57"/>
      <c r="V65" s="31"/>
      <c r="W65" s="31"/>
      <c r="X65" s="6"/>
      <c r="Y65" s="6"/>
      <c r="Z65" s="6"/>
      <c r="AA65" s="6"/>
      <c r="AB65" s="6"/>
      <c r="AD65" s="25"/>
    </row>
    <row r="66" spans="1:30" x14ac:dyDescent="0.25">
      <c r="A66" s="24"/>
      <c r="B66" s="13">
        <v>0.55000000000000004</v>
      </c>
      <c r="C66" s="24"/>
      <c r="D66" s="24"/>
      <c r="E66" s="24"/>
      <c r="F66" s="24"/>
      <c r="G66" s="55"/>
      <c r="H66" s="56"/>
      <c r="I66" s="24"/>
      <c r="K66" s="24"/>
      <c r="M66" s="33"/>
      <c r="O66" s="24"/>
      <c r="P66" s="24"/>
      <c r="Q66" s="24"/>
      <c r="R66" s="33"/>
      <c r="S66" s="33"/>
      <c r="T66" s="33"/>
      <c r="V66" s="31"/>
      <c r="W66" s="31"/>
      <c r="X66" s="6"/>
      <c r="Y66" s="6"/>
      <c r="Z66" s="6"/>
      <c r="AA66" s="6"/>
      <c r="AB66" s="6"/>
      <c r="AD66" s="25"/>
    </row>
    <row r="67" spans="1:30" x14ac:dyDescent="0.25">
      <c r="A67" s="24"/>
      <c r="B67" s="12">
        <v>0.6</v>
      </c>
      <c r="C67" s="24"/>
      <c r="D67" s="24"/>
      <c r="E67" s="24"/>
      <c r="F67" s="24"/>
      <c r="G67" s="55"/>
      <c r="H67" s="56"/>
      <c r="I67" s="24"/>
      <c r="K67" s="24"/>
      <c r="M67" s="33"/>
      <c r="O67" s="24"/>
      <c r="R67" s="33"/>
      <c r="V67" s="31"/>
      <c r="W67" s="31"/>
      <c r="X67" s="6"/>
      <c r="Y67" s="6"/>
      <c r="Z67" s="6"/>
      <c r="AA67" s="6"/>
      <c r="AB67" s="6"/>
      <c r="AD67" s="25"/>
    </row>
    <row r="68" spans="1:30" x14ac:dyDescent="0.25">
      <c r="A68" s="24"/>
      <c r="B68" s="12">
        <v>0.65</v>
      </c>
      <c r="C68" s="24"/>
      <c r="D68" s="24"/>
      <c r="E68" s="24"/>
      <c r="F68" s="24"/>
      <c r="G68" s="55"/>
      <c r="H68" s="56"/>
      <c r="I68" s="24"/>
      <c r="K68" s="24"/>
      <c r="M68" s="33"/>
      <c r="O68" s="24"/>
      <c r="R68" s="33"/>
      <c r="V68" s="31"/>
      <c r="W68" s="31"/>
      <c r="X68" s="6"/>
      <c r="Y68" s="6"/>
      <c r="Z68" s="6"/>
      <c r="AA68" s="6"/>
      <c r="AB68" s="6"/>
      <c r="AD68" s="25"/>
    </row>
    <row r="69" spans="1:30" x14ac:dyDescent="0.25">
      <c r="A69" s="24"/>
      <c r="B69" s="12">
        <v>0.7</v>
      </c>
      <c r="C69" s="24"/>
      <c r="D69" s="24"/>
      <c r="E69" s="24"/>
      <c r="F69" s="24"/>
      <c r="G69" s="55"/>
      <c r="H69" s="56"/>
      <c r="I69" s="24"/>
      <c r="K69" s="24"/>
      <c r="M69" s="33"/>
      <c r="O69" s="24"/>
      <c r="R69" s="33"/>
      <c r="V69" s="31"/>
      <c r="W69" s="31"/>
      <c r="X69" s="6"/>
      <c r="Y69" s="6"/>
      <c r="Z69" s="6"/>
      <c r="AA69" s="6"/>
      <c r="AB69" s="6"/>
      <c r="AD69" s="25"/>
    </row>
    <row r="70" spans="1:30" x14ac:dyDescent="0.25">
      <c r="A70" s="24"/>
      <c r="B70" s="11">
        <v>0.75</v>
      </c>
      <c r="C70" s="24"/>
      <c r="D70" s="24"/>
      <c r="E70" s="24"/>
      <c r="F70" s="24"/>
      <c r="G70" s="55"/>
      <c r="H70" s="56"/>
      <c r="I70" s="24"/>
      <c r="K70" s="24"/>
      <c r="M70" s="33"/>
      <c r="O70" s="24"/>
      <c r="R70" s="33"/>
      <c r="V70" s="31"/>
      <c r="W70" s="31"/>
      <c r="X70" s="6"/>
      <c r="Y70" s="6"/>
      <c r="Z70" s="6"/>
      <c r="AA70" s="6"/>
      <c r="AB70" s="6"/>
      <c r="AD70" s="25"/>
    </row>
    <row r="71" spans="1:30" x14ac:dyDescent="0.25">
      <c r="A71" s="24"/>
      <c r="B71" s="11">
        <v>0.8</v>
      </c>
      <c r="C71" s="24">
        <f t="shared" ref="C71:C76" si="5">C39/C9*100</f>
        <v>2.2719689136760386</v>
      </c>
      <c r="D71" s="24">
        <f t="shared" ref="D71:D76" si="6">D39/C9*100</f>
        <v>0.55607005349443661</v>
      </c>
      <c r="E71" s="24">
        <f t="shared" ref="E71:E76" si="7">E39/C9*100</f>
        <v>3.0292918849013843</v>
      </c>
      <c r="F71" s="24">
        <f t="shared" ref="F71:F76" si="8">F39/C9*100</f>
        <v>0.67499156260546744</v>
      </c>
      <c r="G71" s="55">
        <f t="shared" ref="G71:G76" si="9">G39/C9*100</f>
        <v>0.69074778200253539</v>
      </c>
      <c r="H71" s="56">
        <f t="shared" ref="H71:H76" si="10">H39/C9*100</f>
        <v>7.2230701966798634</v>
      </c>
      <c r="I71" s="24"/>
      <c r="K71" s="24"/>
      <c r="M71" s="33"/>
      <c r="O71" s="24"/>
      <c r="R71" s="33"/>
      <c r="V71" s="31"/>
      <c r="W71" s="31"/>
      <c r="X71" s="6"/>
      <c r="Y71" s="6"/>
      <c r="Z71" s="6"/>
      <c r="AA71" s="6"/>
      <c r="AB71" s="6"/>
      <c r="AD71" s="25"/>
    </row>
    <row r="72" spans="1:30" x14ac:dyDescent="0.25">
      <c r="A72" s="24"/>
      <c r="B72" s="11">
        <v>0.85</v>
      </c>
      <c r="C72" s="24">
        <f t="shared" si="5"/>
        <v>1.9228648180283727</v>
      </c>
      <c r="D72" s="24">
        <f t="shared" si="6"/>
        <v>0.55563066429292107</v>
      </c>
      <c r="E72" s="24">
        <f t="shared" si="7"/>
        <v>2.5638197573711632</v>
      </c>
      <c r="F72" s="24">
        <f t="shared" si="8"/>
        <v>0.60624431645953325</v>
      </c>
      <c r="G72" s="55">
        <f t="shared" si="9"/>
        <v>0.7732059282371293</v>
      </c>
      <c r="H72" s="56">
        <f t="shared" si="10"/>
        <v>6.4217654843891196</v>
      </c>
      <c r="I72" s="24"/>
      <c r="K72" s="24"/>
      <c r="M72" s="33"/>
      <c r="O72" s="24"/>
      <c r="R72" s="33"/>
      <c r="V72" s="31"/>
      <c r="W72" s="31"/>
      <c r="X72" s="6"/>
      <c r="Y72" s="6"/>
      <c r="Z72" s="6"/>
      <c r="AA72" s="6"/>
      <c r="AB72" s="6"/>
      <c r="AD72" s="25"/>
    </row>
    <row r="73" spans="1:30" x14ac:dyDescent="0.25">
      <c r="A73" s="24"/>
      <c r="B73" s="11">
        <v>0.9</v>
      </c>
      <c r="C73" s="24">
        <f t="shared" si="5"/>
        <v>1.0749756363940342</v>
      </c>
      <c r="D73" s="24">
        <f t="shared" si="6"/>
        <v>0.55519233386660116</v>
      </c>
      <c r="E73" s="24">
        <f t="shared" si="7"/>
        <v>2.1499512727880683</v>
      </c>
      <c r="F73" s="24">
        <f t="shared" si="8"/>
        <v>0.5376344086021505</v>
      </c>
      <c r="G73" s="55">
        <f t="shared" si="9"/>
        <v>0.70772058823529382</v>
      </c>
      <c r="H73" s="56">
        <f t="shared" si="10"/>
        <v>5.0254742398861483</v>
      </c>
      <c r="I73" s="24"/>
      <c r="K73" s="24"/>
      <c r="M73" s="33"/>
      <c r="O73" s="24"/>
      <c r="R73" s="33"/>
      <c r="V73" s="31"/>
      <c r="W73" s="31"/>
      <c r="X73" s="6"/>
      <c r="Y73" s="6"/>
      <c r="Z73" s="6"/>
      <c r="AA73" s="6"/>
      <c r="AB73" s="6"/>
      <c r="AD73" s="25"/>
    </row>
    <row r="74" spans="1:30" x14ac:dyDescent="0.25">
      <c r="A74" s="24"/>
      <c r="B74" s="11">
        <v>0.95</v>
      </c>
      <c r="C74" s="24">
        <f t="shared" si="5"/>
        <v>0.94330273301438017</v>
      </c>
      <c r="D74" s="24">
        <f t="shared" si="6"/>
        <v>0.55475855552141629</v>
      </c>
      <c r="E74" s="24">
        <f t="shared" si="7"/>
        <v>1.8866054660287603</v>
      </c>
      <c r="F74" s="24">
        <f t="shared" si="8"/>
        <v>0.49738870927629941</v>
      </c>
      <c r="G74" s="55">
        <f t="shared" si="9"/>
        <v>0.65722329755410869</v>
      </c>
      <c r="H74" s="56">
        <f t="shared" si="10"/>
        <v>4.5392787613949643</v>
      </c>
      <c r="I74" s="24"/>
      <c r="K74" s="24"/>
      <c r="M74" s="33"/>
      <c r="O74" s="24"/>
      <c r="R74" s="33"/>
      <c r="V74" s="31"/>
      <c r="W74" s="31"/>
      <c r="X74" s="6"/>
      <c r="Y74" s="6"/>
      <c r="Z74" s="6"/>
      <c r="AA74" s="6"/>
      <c r="AB74" s="6"/>
      <c r="AD74" s="25"/>
    </row>
    <row r="75" spans="1:30" x14ac:dyDescent="0.25">
      <c r="A75" s="24"/>
      <c r="B75" s="11">
        <v>1</v>
      </c>
      <c r="C75" s="24">
        <f t="shared" si="5"/>
        <v>1.270920662039456</v>
      </c>
      <c r="D75" s="24">
        <f t="shared" si="6"/>
        <v>0.5543273676225281</v>
      </c>
      <c r="E75" s="24">
        <f t="shared" si="7"/>
        <v>1.6945608827192742</v>
      </c>
      <c r="F75" s="24">
        <f t="shared" si="8"/>
        <v>0.46970408642555189</v>
      </c>
      <c r="G75" s="55">
        <f t="shared" si="9"/>
        <v>0.66915127901067228</v>
      </c>
      <c r="H75" s="56">
        <f t="shared" si="10"/>
        <v>4.6586642778174818</v>
      </c>
      <c r="I75" s="24"/>
      <c r="K75" s="24"/>
      <c r="M75" s="33"/>
      <c r="O75" s="24"/>
      <c r="R75" s="33"/>
      <c r="V75" s="31"/>
      <c r="W75" s="31"/>
      <c r="X75" s="6"/>
      <c r="Y75" s="6"/>
      <c r="Z75" s="6"/>
      <c r="AA75" s="6"/>
      <c r="AB75" s="6"/>
      <c r="AD75" s="25"/>
    </row>
    <row r="76" spans="1:30" x14ac:dyDescent="0.25">
      <c r="A76" s="24"/>
      <c r="B76" s="11">
        <v>1.05</v>
      </c>
      <c r="C76" s="24">
        <f t="shared" si="5"/>
        <v>0.77505183832813263</v>
      </c>
      <c r="D76" s="24">
        <f t="shared" si="6"/>
        <v>0.55389827360829735</v>
      </c>
      <c r="E76" s="24">
        <f t="shared" si="7"/>
        <v>1.5501036766562653</v>
      </c>
      <c r="F76" s="24">
        <f t="shared" si="8"/>
        <v>0.45060268108595253</v>
      </c>
      <c r="G76" s="55">
        <f t="shared" si="9"/>
        <v>0.63254021447721154</v>
      </c>
      <c r="H76" s="56">
        <f t="shared" si="10"/>
        <v>3.9621966841558587</v>
      </c>
      <c r="I76" s="24"/>
      <c r="K76" s="24"/>
      <c r="M76" s="33"/>
      <c r="O76" s="24"/>
      <c r="R76" s="33"/>
      <c r="V76" s="31"/>
      <c r="W76" s="31"/>
      <c r="X76" s="6"/>
      <c r="Y76" s="6"/>
      <c r="Z76" s="6"/>
      <c r="AA76" s="6"/>
      <c r="AB76" s="6"/>
      <c r="AD76" s="25"/>
    </row>
    <row r="77" spans="1:30" x14ac:dyDescent="0.25">
      <c r="A77" s="24"/>
      <c r="B77" s="11">
        <v>1.1000000000000001</v>
      </c>
      <c r="C77" s="24"/>
      <c r="D77" s="24"/>
      <c r="E77" s="24"/>
      <c r="F77" s="24"/>
      <c r="G77" s="55"/>
      <c r="H77" s="56"/>
      <c r="I77" s="24"/>
      <c r="K77" s="24"/>
      <c r="M77" s="33"/>
      <c r="O77" s="24"/>
      <c r="R77" s="33"/>
      <c r="V77" s="31"/>
      <c r="W77" s="31"/>
      <c r="X77" s="6"/>
      <c r="Y77" s="6"/>
      <c r="Z77" s="6"/>
      <c r="AA77" s="6"/>
      <c r="AB77" s="6"/>
      <c r="AD77" s="25"/>
    </row>
    <row r="78" spans="1:30" x14ac:dyDescent="0.25">
      <c r="A78" s="24"/>
      <c r="B78" s="11">
        <v>1.1499999999999999</v>
      </c>
      <c r="C78" s="24"/>
      <c r="D78" s="24"/>
      <c r="E78" s="24"/>
      <c r="F78" s="24"/>
      <c r="G78" s="55"/>
      <c r="H78" s="56"/>
      <c r="I78" s="24"/>
      <c r="K78" s="24"/>
      <c r="M78" s="33"/>
      <c r="O78" s="24"/>
      <c r="R78" s="33"/>
      <c r="V78" s="31"/>
      <c r="W78" s="31"/>
      <c r="X78" s="6"/>
      <c r="Y78" s="6"/>
      <c r="Z78" s="6"/>
      <c r="AA78" s="6"/>
      <c r="AB78" s="6"/>
      <c r="AD78" s="25"/>
    </row>
    <row r="79" spans="1:30" x14ac:dyDescent="0.25">
      <c r="A79" s="24"/>
      <c r="B79" s="11">
        <v>1.2</v>
      </c>
      <c r="C79" s="24"/>
      <c r="D79" s="24"/>
      <c r="E79" s="24"/>
      <c r="F79" s="24"/>
      <c r="G79" s="55"/>
      <c r="H79" s="56"/>
      <c r="I79" s="24"/>
      <c r="K79" s="24"/>
      <c r="M79" s="33"/>
      <c r="O79" s="24"/>
      <c r="R79" s="33"/>
      <c r="V79" s="31"/>
      <c r="W79" s="31"/>
      <c r="X79" s="6"/>
      <c r="Y79" s="6"/>
      <c r="Z79" s="6"/>
      <c r="AA79" s="6"/>
      <c r="AB79" s="6"/>
      <c r="AD79" s="25"/>
    </row>
    <row r="80" spans="1:30" x14ac:dyDescent="0.25">
      <c r="A80" s="24"/>
      <c r="B80" s="11">
        <v>1.25</v>
      </c>
      <c r="C80" s="24"/>
      <c r="D80" s="24"/>
      <c r="E80" s="24"/>
      <c r="F80" s="24"/>
      <c r="G80" s="55"/>
      <c r="H80" s="56"/>
      <c r="I80" s="24"/>
      <c r="K80" s="24"/>
      <c r="M80" s="33"/>
      <c r="O80" s="24"/>
      <c r="R80" s="33"/>
      <c r="V80" s="31"/>
      <c r="W80" s="31"/>
      <c r="X80" s="6"/>
      <c r="Y80" s="6"/>
      <c r="Z80" s="6"/>
      <c r="AA80" s="6"/>
      <c r="AB80" s="6"/>
      <c r="AD80" s="25"/>
    </row>
    <row r="81" spans="1:30" x14ac:dyDescent="0.25">
      <c r="A81" s="24"/>
      <c r="B81" s="11">
        <v>1.3</v>
      </c>
      <c r="C81" s="24"/>
      <c r="D81" s="24"/>
      <c r="E81" s="24"/>
      <c r="F81" s="24"/>
      <c r="G81" s="55"/>
      <c r="H81" s="56"/>
      <c r="I81" s="24"/>
      <c r="K81" s="24"/>
      <c r="M81" s="33"/>
      <c r="O81" s="24"/>
      <c r="R81" s="33"/>
      <c r="V81" s="31"/>
      <c r="W81" s="31"/>
      <c r="X81" s="6"/>
      <c r="Y81" s="6"/>
      <c r="Z81" s="6"/>
      <c r="AA81" s="6"/>
      <c r="AB81" s="6"/>
      <c r="AD81" s="25"/>
    </row>
    <row r="82" spans="1:30" x14ac:dyDescent="0.25">
      <c r="A82" s="24"/>
      <c r="B82" s="10">
        <v>1.35</v>
      </c>
      <c r="C82" s="24"/>
      <c r="D82" s="24"/>
      <c r="E82" s="24"/>
      <c r="F82" s="24"/>
      <c r="G82" s="55"/>
      <c r="H82" s="56"/>
      <c r="I82" s="24"/>
      <c r="K82" s="24"/>
      <c r="M82" s="33"/>
      <c r="O82" s="24"/>
      <c r="R82" s="33"/>
      <c r="V82" s="31"/>
      <c r="W82" s="31"/>
      <c r="X82" s="6"/>
      <c r="Y82" s="6"/>
      <c r="Z82" s="6"/>
      <c r="AA82" s="6"/>
      <c r="AB82" s="6"/>
      <c r="AD82" s="25"/>
    </row>
    <row r="83" spans="1:30" x14ac:dyDescent="0.25">
      <c r="A83" s="24"/>
      <c r="B83" s="8">
        <v>1.4</v>
      </c>
      <c r="C83" s="24"/>
      <c r="D83" s="24"/>
      <c r="E83" s="24"/>
      <c r="F83" s="24"/>
      <c r="G83" s="55"/>
      <c r="H83" s="56"/>
      <c r="I83" s="24"/>
      <c r="K83" s="24"/>
      <c r="M83" s="33"/>
      <c r="O83" s="24"/>
      <c r="R83" s="33"/>
      <c r="V83" s="31"/>
      <c r="W83" s="31"/>
      <c r="X83" s="6"/>
      <c r="Y83" s="6"/>
      <c r="Z83" s="6"/>
      <c r="AA83" s="6"/>
      <c r="AB83" s="6"/>
      <c r="AD83" s="25"/>
    </row>
    <row r="84" spans="1:30" x14ac:dyDescent="0.25">
      <c r="A84" s="24"/>
      <c r="B84" s="8">
        <v>1.45</v>
      </c>
      <c r="C84" s="24"/>
      <c r="D84" s="24"/>
      <c r="E84" s="24"/>
      <c r="F84" s="24"/>
      <c r="G84" s="55"/>
      <c r="H84" s="56"/>
      <c r="I84" s="24"/>
      <c r="K84" s="24"/>
      <c r="M84" s="33"/>
      <c r="O84" s="24"/>
      <c r="R84" s="33"/>
      <c r="V84" s="31"/>
      <c r="W84" s="31"/>
      <c r="X84" s="6"/>
      <c r="Y84" s="6"/>
      <c r="Z84" s="6"/>
      <c r="AA84" s="6"/>
      <c r="AB84" s="6"/>
      <c r="AD84" s="25"/>
    </row>
    <row r="85" spans="1:30" x14ac:dyDescent="0.25">
      <c r="A85" s="24"/>
      <c r="B85" s="7">
        <v>1.5</v>
      </c>
      <c r="C85" s="24"/>
      <c r="D85" s="24"/>
      <c r="E85" s="24"/>
      <c r="F85" s="24"/>
      <c r="G85" s="55"/>
      <c r="H85" s="56"/>
      <c r="I85" s="24"/>
      <c r="K85" s="24"/>
      <c r="M85" s="33"/>
      <c r="O85" s="24"/>
      <c r="R85" s="33"/>
      <c r="V85" s="31"/>
      <c r="W85" s="31"/>
      <c r="X85" s="6"/>
      <c r="Y85" s="6"/>
      <c r="Z85" s="6"/>
      <c r="AA85" s="6"/>
      <c r="AB85" s="6"/>
      <c r="AD85" s="25"/>
    </row>
    <row r="86" spans="1:30" x14ac:dyDescent="0.25">
      <c r="A86" s="24"/>
      <c r="B86" s="8">
        <v>1.55</v>
      </c>
      <c r="C86" s="24"/>
      <c r="D86" s="24"/>
      <c r="E86" s="24"/>
      <c r="F86" s="24"/>
      <c r="G86" s="55"/>
      <c r="H86" s="56"/>
      <c r="I86" s="24"/>
      <c r="K86" s="24"/>
      <c r="M86" s="33"/>
      <c r="O86" s="24"/>
      <c r="R86" s="33"/>
      <c r="V86" s="31"/>
      <c r="W86" s="31"/>
      <c r="X86" s="6"/>
      <c r="Y86" s="6"/>
      <c r="Z86" s="6"/>
      <c r="AA86" s="6"/>
      <c r="AB86" s="6"/>
      <c r="AD86" s="25"/>
    </row>
    <row r="87" spans="1:30" x14ac:dyDescent="0.25">
      <c r="A87" s="24"/>
      <c r="B87" s="9">
        <v>1.6</v>
      </c>
      <c r="C87" s="24"/>
      <c r="D87" s="24"/>
      <c r="E87" s="24"/>
      <c r="F87" s="24"/>
      <c r="G87" s="55"/>
      <c r="H87" s="56"/>
      <c r="I87" s="24"/>
      <c r="K87" s="24"/>
      <c r="M87" s="33"/>
      <c r="O87" s="24"/>
      <c r="R87" s="33"/>
      <c r="V87" s="31"/>
      <c r="W87" s="31"/>
      <c r="X87" s="6"/>
      <c r="Y87" s="6"/>
      <c r="Z87" s="6"/>
      <c r="AA87" s="6"/>
      <c r="AB87" s="6"/>
      <c r="AD87" s="25"/>
    </row>
    <row r="88" spans="1:30" x14ac:dyDescent="0.25">
      <c r="A88" s="24"/>
      <c r="B88" s="8">
        <v>1.65</v>
      </c>
      <c r="C88" s="24"/>
      <c r="D88" s="24"/>
      <c r="E88" s="24"/>
      <c r="F88" s="24"/>
      <c r="G88" s="55"/>
      <c r="H88" s="56"/>
      <c r="I88" s="24"/>
      <c r="K88" s="24"/>
      <c r="M88" s="33"/>
      <c r="O88" s="24"/>
      <c r="P88" s="24"/>
      <c r="Q88" s="24"/>
      <c r="R88" s="33"/>
      <c r="S88" s="33"/>
      <c r="T88" s="33"/>
      <c r="V88" s="31"/>
      <c r="W88" s="31"/>
      <c r="X88" s="6"/>
      <c r="Y88" s="6"/>
      <c r="Z88" s="6"/>
      <c r="AA88" s="6"/>
      <c r="AB88" s="6"/>
      <c r="AD88" s="25"/>
    </row>
    <row r="89" spans="1:30" x14ac:dyDescent="0.25">
      <c r="A89" s="24"/>
      <c r="B89" s="7">
        <v>1.7</v>
      </c>
      <c r="C89" s="24"/>
      <c r="D89" s="24"/>
      <c r="E89" s="24"/>
      <c r="F89" s="24"/>
      <c r="G89" s="55"/>
      <c r="H89" s="54"/>
      <c r="I89" s="24"/>
      <c r="K89" s="24"/>
      <c r="M89" s="33"/>
      <c r="O89" s="24"/>
      <c r="P89" s="24"/>
      <c r="Q89" s="24"/>
      <c r="R89" s="33"/>
      <c r="S89" s="33"/>
      <c r="T89" s="33"/>
      <c r="V89" s="31"/>
      <c r="W89" s="31"/>
      <c r="X89" s="6"/>
      <c r="Y89" s="6"/>
      <c r="Z89" s="6"/>
      <c r="AA89" s="6"/>
      <c r="AB89" s="6"/>
      <c r="AD89" s="25"/>
    </row>
    <row r="90" spans="1:30" x14ac:dyDescent="0.25">
      <c r="A90" s="24"/>
      <c r="B90" s="7">
        <v>1.75</v>
      </c>
      <c r="C90" s="24"/>
      <c r="D90" s="24"/>
      <c r="E90" s="24"/>
      <c r="F90" s="24"/>
      <c r="G90" s="24"/>
      <c r="H90" s="54"/>
      <c r="I90" s="24"/>
      <c r="K90" s="24"/>
      <c r="M90" s="33"/>
      <c r="O90" s="24"/>
      <c r="P90" s="24"/>
      <c r="Q90" s="24"/>
      <c r="R90" s="33"/>
      <c r="S90" s="33"/>
      <c r="T90" s="33"/>
      <c r="V90" s="31"/>
      <c r="W90" s="31"/>
      <c r="X90" s="6"/>
      <c r="Y90" s="6"/>
      <c r="Z90" s="6"/>
      <c r="AA90" s="6"/>
      <c r="AB90" s="6"/>
      <c r="AD90" s="25"/>
    </row>
    <row r="91" spans="1:30" x14ac:dyDescent="0.25">
      <c r="A91" s="24"/>
      <c r="B91" s="7">
        <v>1.8</v>
      </c>
      <c r="C91" s="24"/>
      <c r="D91" s="24"/>
      <c r="E91" s="24"/>
      <c r="F91" s="24"/>
      <c r="G91" s="24"/>
      <c r="H91" s="54"/>
      <c r="I91" s="24"/>
      <c r="K91" s="24"/>
      <c r="M91" s="33"/>
      <c r="O91" s="24"/>
      <c r="P91" s="24"/>
      <c r="Q91" s="24"/>
      <c r="R91" s="33"/>
      <c r="S91" s="33"/>
      <c r="T91" s="33"/>
      <c r="V91" s="31"/>
      <c r="W91" s="31"/>
      <c r="X91" s="6"/>
      <c r="Y91" s="6"/>
      <c r="Z91" s="6"/>
      <c r="AA91" s="6"/>
      <c r="AB91" s="6"/>
      <c r="AD91" s="25"/>
    </row>
    <row r="92" spans="1:30" ht="13" thickBot="1" x14ac:dyDescent="0.3">
      <c r="A92" s="24"/>
      <c r="B92" s="4">
        <v>1.85</v>
      </c>
      <c r="C92" s="53"/>
      <c r="D92" s="52"/>
      <c r="E92" s="52"/>
      <c r="F92" s="52"/>
      <c r="G92" s="52"/>
      <c r="H92" s="51"/>
      <c r="I92" s="24"/>
      <c r="J92" s="24"/>
      <c r="K92" s="24"/>
      <c r="L92" s="24"/>
      <c r="M92" s="33"/>
      <c r="N92" s="24"/>
      <c r="O92" s="24"/>
      <c r="P92" s="24"/>
      <c r="Q92" s="24"/>
      <c r="R92" s="33"/>
      <c r="S92" s="33"/>
      <c r="T92" s="33"/>
      <c r="V92" s="31"/>
      <c r="W92" s="31"/>
      <c r="X92" s="6"/>
      <c r="Y92" s="6"/>
      <c r="Z92" s="6"/>
      <c r="AA92" s="6"/>
      <c r="AB92" s="6"/>
      <c r="AD92" s="25"/>
    </row>
    <row r="93" spans="1:30" x14ac:dyDescent="0.25">
      <c r="V93" s="6"/>
      <c r="W93" s="6"/>
      <c r="X93" s="6"/>
      <c r="Y93" s="6"/>
      <c r="Z93" s="6"/>
      <c r="AA93" s="6"/>
      <c r="AB93" s="6"/>
      <c r="AD93" s="25"/>
    </row>
    <row r="94" spans="1:30" x14ac:dyDescent="0.25">
      <c r="V94" s="6"/>
      <c r="W94" s="6"/>
      <c r="X94" s="6"/>
      <c r="Y94" s="6"/>
      <c r="Z94" s="6"/>
      <c r="AA94" s="6"/>
      <c r="AB94" s="6"/>
      <c r="AD94" s="25"/>
    </row>
    <row r="95" spans="1:30" ht="13" thickBot="1" x14ac:dyDescent="0.3">
      <c r="V95" s="6"/>
      <c r="W95" s="6"/>
      <c r="X95" s="6"/>
      <c r="Y95" s="6"/>
      <c r="Z95" s="6"/>
      <c r="AA95" s="6"/>
      <c r="AB95" s="6"/>
      <c r="AD95" s="25"/>
    </row>
    <row r="96" spans="1:30" ht="13.5" thickBot="1" x14ac:dyDescent="0.35">
      <c r="B96" s="284" t="s">
        <v>543</v>
      </c>
      <c r="C96" s="282"/>
      <c r="D96" s="282"/>
      <c r="E96" s="282"/>
      <c r="F96" s="282"/>
      <c r="G96" s="283"/>
      <c r="H96" s="19"/>
      <c r="I96" s="19"/>
      <c r="J96" s="19"/>
      <c r="K96" s="19"/>
      <c r="L96" s="19"/>
      <c r="M96" s="19"/>
      <c r="N96" s="19"/>
      <c r="O96" s="19"/>
      <c r="P96" s="19"/>
      <c r="Q96" s="19"/>
      <c r="V96" s="6"/>
      <c r="W96" s="6"/>
      <c r="X96" s="6"/>
      <c r="Y96" s="6"/>
      <c r="Z96" s="6"/>
      <c r="AA96" s="6"/>
      <c r="AB96" s="6"/>
      <c r="AD96" s="25"/>
    </row>
    <row r="97" spans="2:30" ht="15" thickBot="1" x14ac:dyDescent="0.4">
      <c r="B97" s="17" t="s">
        <v>19</v>
      </c>
      <c r="C97" s="50" t="s">
        <v>542</v>
      </c>
      <c r="D97" s="49" t="s">
        <v>541</v>
      </c>
      <c r="E97" s="49" t="s">
        <v>27</v>
      </c>
      <c r="F97" s="48" t="s">
        <v>26</v>
      </c>
      <c r="G97" s="47" t="s">
        <v>540</v>
      </c>
      <c r="H97" s="19"/>
      <c r="J97" s="46"/>
      <c r="L97" s="19"/>
      <c r="M97" s="19"/>
      <c r="N97" s="19"/>
      <c r="O97" s="19"/>
      <c r="P97" s="19"/>
      <c r="Q97" s="19"/>
      <c r="V97" s="6"/>
      <c r="W97" s="6"/>
      <c r="X97" s="6"/>
      <c r="Y97" s="6"/>
      <c r="Z97" s="6"/>
      <c r="AA97" s="6"/>
      <c r="AB97" s="6"/>
      <c r="AD97" s="25"/>
    </row>
    <row r="98" spans="2:30" ht="13" x14ac:dyDescent="0.3">
      <c r="B98" s="13">
        <v>0.55000000000000004</v>
      </c>
      <c r="C98" s="32"/>
      <c r="D98" s="32"/>
      <c r="E98" s="32"/>
      <c r="F98" s="32"/>
      <c r="G98" s="45"/>
      <c r="I98" s="32"/>
      <c r="K98" s="32"/>
      <c r="M98" s="19"/>
      <c r="N98" s="19"/>
      <c r="O98" s="19"/>
      <c r="P98" s="19"/>
      <c r="Q98" s="19"/>
      <c r="V98" s="6"/>
      <c r="W98" s="6"/>
      <c r="X98" s="6"/>
      <c r="Y98" s="6"/>
      <c r="Z98" s="6"/>
      <c r="AA98" s="6"/>
      <c r="AB98" s="6"/>
      <c r="AD98" s="25"/>
    </row>
    <row r="99" spans="2:30" ht="13" x14ac:dyDescent="0.3">
      <c r="B99" s="12">
        <v>0.6</v>
      </c>
      <c r="C99" s="32"/>
      <c r="D99" s="32"/>
      <c r="E99" s="32"/>
      <c r="F99" s="32"/>
      <c r="G99" s="45"/>
      <c r="I99" s="32"/>
      <c r="K99" s="32"/>
      <c r="M99" s="19"/>
      <c r="N99" s="19"/>
      <c r="O99" s="19"/>
      <c r="P99" s="19"/>
      <c r="Q99" s="19"/>
      <c r="V99" s="6"/>
      <c r="W99" s="6"/>
      <c r="X99" s="6"/>
      <c r="Y99" s="6"/>
      <c r="Z99" s="6"/>
      <c r="AA99" s="6"/>
      <c r="AB99" s="6"/>
      <c r="AD99" s="25"/>
    </row>
    <row r="100" spans="2:30" ht="13" x14ac:dyDescent="0.3">
      <c r="B100" s="12">
        <v>0.65</v>
      </c>
      <c r="C100" s="32"/>
      <c r="D100" s="32"/>
      <c r="E100" s="32"/>
      <c r="F100" s="32"/>
      <c r="G100" s="45"/>
      <c r="I100" s="32"/>
      <c r="K100" s="32"/>
      <c r="M100" s="19"/>
      <c r="N100" s="19"/>
      <c r="O100" s="19"/>
      <c r="P100" s="19"/>
      <c r="Q100" s="19"/>
      <c r="V100" s="6"/>
      <c r="W100" s="6"/>
      <c r="X100" s="6"/>
      <c r="Y100" s="6"/>
      <c r="Z100" s="6"/>
      <c r="AA100" s="6"/>
      <c r="AB100" s="6"/>
      <c r="AD100" s="25"/>
    </row>
    <row r="101" spans="2:30" ht="13" x14ac:dyDescent="0.3">
      <c r="B101" s="12">
        <v>0.7</v>
      </c>
      <c r="C101" s="32"/>
      <c r="D101" s="32"/>
      <c r="E101" s="32"/>
      <c r="F101" s="32"/>
      <c r="G101" s="45"/>
      <c r="I101" s="32"/>
      <c r="K101" s="32"/>
      <c r="M101" s="19"/>
      <c r="N101" s="19"/>
      <c r="O101" s="19"/>
      <c r="P101" s="19"/>
      <c r="Q101" s="19"/>
      <c r="V101" s="6"/>
      <c r="W101" s="6"/>
      <c r="X101" s="6"/>
      <c r="Y101" s="6"/>
      <c r="Z101" s="6"/>
      <c r="AA101" s="6"/>
      <c r="AB101" s="6"/>
      <c r="AD101" s="25"/>
    </row>
    <row r="102" spans="2:30" ht="13" x14ac:dyDescent="0.3">
      <c r="B102" s="11">
        <v>0.75</v>
      </c>
      <c r="C102" s="32"/>
      <c r="D102" s="32"/>
      <c r="E102" s="32"/>
      <c r="F102" s="32"/>
      <c r="G102" s="45"/>
      <c r="I102" s="32"/>
      <c r="K102" s="32"/>
      <c r="M102" s="19"/>
      <c r="N102" s="19"/>
      <c r="O102" s="19"/>
      <c r="P102" s="19"/>
      <c r="Q102" s="19"/>
      <c r="V102" s="6"/>
      <c r="W102" s="6"/>
      <c r="X102" s="6"/>
      <c r="Y102" s="6"/>
      <c r="Z102" s="6"/>
      <c r="AA102" s="6"/>
      <c r="AB102" s="6"/>
      <c r="AD102" s="25"/>
    </row>
    <row r="103" spans="2:30" ht="13" x14ac:dyDescent="0.3">
      <c r="B103" s="11">
        <v>0.8</v>
      </c>
      <c r="C103" s="32">
        <f t="shared" ref="C103:C108" si="11">C39/H39*100</f>
        <v>31.454338000485798</v>
      </c>
      <c r="D103" s="32">
        <f t="shared" ref="D103:D108" si="12">D39/H39*100</f>
        <v>7.6985276115693626</v>
      </c>
      <c r="E103" s="32">
        <f t="shared" ref="E103:E108" si="13">E39/H39*100</f>
        <v>41.939117333981059</v>
      </c>
      <c r="F103" s="32">
        <f t="shared" ref="F103:F108" si="14">F39/H39*100</f>
        <v>9.3449398140382502</v>
      </c>
      <c r="G103" s="45">
        <f t="shared" ref="G103:G108" si="15">G39/H39*100</f>
        <v>9.5630772399255175</v>
      </c>
      <c r="I103" s="32"/>
      <c r="K103" s="32"/>
      <c r="M103" s="19"/>
      <c r="N103" s="19"/>
      <c r="O103" s="19"/>
      <c r="P103" s="19"/>
      <c r="Q103" s="19"/>
      <c r="V103" s="6"/>
      <c r="W103" s="6"/>
      <c r="X103" s="6"/>
      <c r="Y103" s="6"/>
      <c r="Z103" s="6"/>
      <c r="AA103" s="6"/>
      <c r="AB103" s="6"/>
      <c r="AD103" s="25"/>
    </row>
    <row r="104" spans="2:30" ht="13" x14ac:dyDescent="0.3">
      <c r="B104" s="11">
        <v>0.85</v>
      </c>
      <c r="C104" s="32">
        <f t="shared" si="11"/>
        <v>29.94293115659125</v>
      </c>
      <c r="D104" s="32">
        <f t="shared" si="12"/>
        <v>8.652303881909452</v>
      </c>
      <c r="E104" s="32">
        <f t="shared" si="13"/>
        <v>39.923908208788333</v>
      </c>
      <c r="F104" s="32">
        <f t="shared" si="14"/>
        <v>9.4404617847424106</v>
      </c>
      <c r="G104" s="45">
        <f t="shared" si="15"/>
        <v>12.040394967968561</v>
      </c>
      <c r="I104" s="32"/>
      <c r="K104" s="32"/>
      <c r="M104" s="19"/>
      <c r="N104" s="19"/>
      <c r="O104" s="19"/>
      <c r="P104" s="19"/>
      <c r="Q104" s="19"/>
      <c r="V104" s="6"/>
      <c r="W104" s="6"/>
      <c r="X104" s="6"/>
      <c r="Y104" s="6"/>
      <c r="Z104" s="6"/>
      <c r="AA104" s="6"/>
      <c r="AB104" s="6"/>
      <c r="AD104" s="25"/>
    </row>
    <row r="105" spans="2:30" ht="13" x14ac:dyDescent="0.3">
      <c r="B105" s="11">
        <v>0.9</v>
      </c>
      <c r="C105" s="32">
        <f t="shared" si="11"/>
        <v>21.390531223146571</v>
      </c>
      <c r="D105" s="32">
        <f t="shared" si="12"/>
        <v>11.04756103334795</v>
      </c>
      <c r="E105" s="32">
        <f t="shared" si="13"/>
        <v>42.781062446293141</v>
      </c>
      <c r="F105" s="32">
        <f t="shared" si="14"/>
        <v>10.698182558275946</v>
      </c>
      <c r="G105" s="45">
        <f t="shared" si="15"/>
        <v>14.082662738936399</v>
      </c>
      <c r="I105" s="32"/>
      <c r="K105" s="32"/>
      <c r="M105" s="19"/>
      <c r="N105" s="19"/>
      <c r="O105" s="19"/>
      <c r="P105" s="19"/>
      <c r="Q105" s="19"/>
      <c r="V105" s="6"/>
      <c r="W105" s="6"/>
      <c r="X105" s="6"/>
      <c r="Y105" s="6"/>
      <c r="Z105" s="6"/>
      <c r="AA105" s="6"/>
      <c r="AB105" s="6"/>
      <c r="AD105" s="25"/>
    </row>
    <row r="106" spans="2:30" ht="13" x14ac:dyDescent="0.3">
      <c r="B106" s="11">
        <v>0.95</v>
      </c>
      <c r="C106" s="32">
        <f t="shared" si="11"/>
        <v>20.780894556131951</v>
      </c>
      <c r="D106" s="32">
        <f t="shared" si="12"/>
        <v>12.221292956040744</v>
      </c>
      <c r="E106" s="32">
        <f t="shared" si="13"/>
        <v>41.561789112263902</v>
      </c>
      <c r="F106" s="32">
        <f t="shared" si="14"/>
        <v>10.957439175280943</v>
      </c>
      <c r="G106" s="45">
        <f t="shared" si="15"/>
        <v>14.478584200282461</v>
      </c>
      <c r="I106" s="32"/>
      <c r="K106" s="32"/>
      <c r="M106" s="19"/>
      <c r="N106" s="19"/>
      <c r="O106" s="19"/>
      <c r="P106" s="19"/>
      <c r="Q106" s="19"/>
      <c r="V106" s="6"/>
      <c r="W106" s="6"/>
      <c r="X106" s="6"/>
      <c r="Y106" s="6"/>
      <c r="Z106" s="6"/>
      <c r="AA106" s="6"/>
      <c r="AB106" s="6"/>
      <c r="AD106" s="25"/>
    </row>
    <row r="107" spans="2:30" ht="13" x14ac:dyDescent="0.3">
      <c r="B107" s="11">
        <v>1</v>
      </c>
      <c r="C107" s="32">
        <f t="shared" si="11"/>
        <v>27.28079522903213</v>
      </c>
      <c r="D107" s="32">
        <f t="shared" si="12"/>
        <v>11.898847707528361</v>
      </c>
      <c r="E107" s="32">
        <f t="shared" si="13"/>
        <v>36.374393638709499</v>
      </c>
      <c r="F107" s="32">
        <f t="shared" si="14"/>
        <v>10.082376801910302</v>
      </c>
      <c r="G107" s="45">
        <f t="shared" si="15"/>
        <v>14.36358662281971</v>
      </c>
      <c r="I107" s="32"/>
      <c r="K107" s="32"/>
      <c r="M107" s="19"/>
      <c r="N107" s="19"/>
      <c r="O107" s="19"/>
      <c r="P107" s="19"/>
      <c r="Q107" s="19"/>
      <c r="V107" s="6"/>
      <c r="W107" s="6"/>
      <c r="X107" s="6"/>
      <c r="Y107" s="6"/>
      <c r="Z107" s="6"/>
      <c r="AA107" s="6"/>
      <c r="AB107" s="6"/>
      <c r="AD107" s="25"/>
    </row>
    <row r="108" spans="2:30" ht="13" x14ac:dyDescent="0.3">
      <c r="B108" s="11">
        <v>1.05</v>
      </c>
      <c r="C108" s="32">
        <f t="shared" si="11"/>
        <v>19.561165184641922</v>
      </c>
      <c r="D108" s="32">
        <f t="shared" si="12"/>
        <v>13.979575416415873</v>
      </c>
      <c r="E108" s="32">
        <f t="shared" si="13"/>
        <v>39.122330369283844</v>
      </c>
      <c r="F108" s="32">
        <f t="shared" si="14"/>
        <v>11.372547023923241</v>
      </c>
      <c r="G108" s="45">
        <f t="shared" si="15"/>
        <v>15.96438200573512</v>
      </c>
      <c r="I108" s="32"/>
      <c r="K108" s="32"/>
      <c r="M108" s="19"/>
      <c r="N108" s="19"/>
      <c r="O108" s="19"/>
      <c r="P108" s="19"/>
      <c r="Q108" s="19"/>
      <c r="V108" s="6"/>
      <c r="W108" s="6"/>
      <c r="X108" s="6"/>
      <c r="Y108" s="6"/>
      <c r="Z108" s="6"/>
      <c r="AA108" s="6"/>
      <c r="AB108" s="6"/>
      <c r="AD108" s="25"/>
    </row>
    <row r="109" spans="2:30" ht="13" x14ac:dyDescent="0.3">
      <c r="B109" s="11">
        <v>1.1000000000000001</v>
      </c>
      <c r="C109" s="32"/>
      <c r="D109" s="32"/>
      <c r="E109" s="32"/>
      <c r="F109" s="32"/>
      <c r="G109" s="45"/>
      <c r="I109" s="32"/>
      <c r="K109" s="32"/>
      <c r="M109" s="19"/>
      <c r="N109" s="19"/>
      <c r="O109" s="19"/>
      <c r="P109" s="19"/>
      <c r="Q109" s="19"/>
      <c r="V109" s="6"/>
      <c r="W109" s="6"/>
      <c r="X109" s="6"/>
      <c r="Y109" s="6"/>
      <c r="Z109" s="6"/>
      <c r="AA109" s="6"/>
      <c r="AB109" s="6"/>
      <c r="AD109" s="25"/>
    </row>
    <row r="110" spans="2:30" ht="13" x14ac:dyDescent="0.3">
      <c r="B110" s="11">
        <v>1.1499999999999999</v>
      </c>
      <c r="C110" s="32"/>
      <c r="D110" s="32"/>
      <c r="E110" s="32"/>
      <c r="F110" s="32"/>
      <c r="G110" s="45"/>
      <c r="I110" s="32"/>
      <c r="K110" s="32"/>
      <c r="M110" s="19"/>
      <c r="N110" s="19"/>
      <c r="O110" s="19"/>
      <c r="P110" s="19"/>
      <c r="Q110" s="19"/>
      <c r="V110" s="6"/>
      <c r="W110" s="6"/>
      <c r="X110" s="6"/>
      <c r="Y110" s="6"/>
      <c r="Z110" s="6"/>
      <c r="AA110" s="6"/>
      <c r="AB110" s="6"/>
      <c r="AD110" s="25"/>
    </row>
    <row r="111" spans="2:30" ht="13" x14ac:dyDescent="0.3">
      <c r="B111" s="11">
        <v>1.2</v>
      </c>
      <c r="C111" s="32"/>
      <c r="D111" s="32"/>
      <c r="E111" s="32"/>
      <c r="F111" s="32"/>
      <c r="G111" s="45"/>
      <c r="I111" s="32"/>
      <c r="K111" s="32"/>
      <c r="M111" s="19"/>
      <c r="N111" s="19"/>
      <c r="O111" s="19"/>
      <c r="P111" s="19"/>
      <c r="Q111" s="19"/>
      <c r="V111" s="6"/>
      <c r="W111" s="6"/>
      <c r="X111" s="6"/>
      <c r="Y111" s="6"/>
      <c r="Z111" s="6"/>
      <c r="AA111" s="6"/>
      <c r="AB111" s="6"/>
      <c r="AD111" s="25"/>
    </row>
    <row r="112" spans="2:30" ht="13" x14ac:dyDescent="0.3">
      <c r="B112" s="11">
        <v>1.25</v>
      </c>
      <c r="C112" s="32"/>
      <c r="D112" s="32"/>
      <c r="E112" s="32"/>
      <c r="F112" s="32"/>
      <c r="G112" s="45"/>
      <c r="I112" s="32"/>
      <c r="K112" s="32"/>
      <c r="M112" s="19"/>
      <c r="N112" s="19"/>
      <c r="O112" s="19"/>
      <c r="P112" s="19"/>
      <c r="Q112" s="19"/>
      <c r="V112" s="6"/>
      <c r="W112" s="6"/>
      <c r="X112" s="6"/>
      <c r="Y112" s="6"/>
      <c r="Z112" s="6"/>
      <c r="AA112" s="6"/>
      <c r="AB112" s="6"/>
      <c r="AD112" s="25"/>
    </row>
    <row r="113" spans="2:30" ht="13" x14ac:dyDescent="0.3">
      <c r="B113" s="11">
        <v>1.3</v>
      </c>
      <c r="C113" s="32"/>
      <c r="D113" s="32"/>
      <c r="E113" s="32"/>
      <c r="F113" s="32"/>
      <c r="G113" s="45"/>
      <c r="I113" s="32"/>
      <c r="K113" s="32"/>
      <c r="M113" s="19"/>
      <c r="N113" s="19"/>
      <c r="O113" s="19"/>
      <c r="P113" s="19"/>
      <c r="Q113" s="19"/>
      <c r="V113" s="6"/>
      <c r="W113" s="6"/>
      <c r="X113" s="6"/>
      <c r="Y113" s="6"/>
      <c r="Z113" s="6"/>
      <c r="AA113" s="6"/>
      <c r="AB113" s="6"/>
      <c r="AD113" s="25"/>
    </row>
    <row r="114" spans="2:30" ht="13" x14ac:dyDescent="0.3">
      <c r="B114" s="10">
        <v>1.35</v>
      </c>
      <c r="C114" s="32"/>
      <c r="D114" s="32"/>
      <c r="E114" s="32"/>
      <c r="F114" s="32"/>
      <c r="G114" s="45"/>
      <c r="I114" s="32"/>
      <c r="K114" s="32"/>
      <c r="M114" s="19"/>
      <c r="N114" s="19"/>
      <c r="O114" s="19"/>
      <c r="P114" s="19"/>
      <c r="Q114" s="19"/>
      <c r="V114" s="6"/>
      <c r="W114" s="6"/>
      <c r="X114" s="6"/>
      <c r="Y114" s="6"/>
      <c r="Z114" s="6"/>
      <c r="AA114" s="6"/>
      <c r="AB114" s="6"/>
      <c r="AD114" s="25"/>
    </row>
    <row r="115" spans="2:30" ht="13" x14ac:dyDescent="0.3">
      <c r="B115" s="8">
        <v>1.4</v>
      </c>
      <c r="C115" s="32"/>
      <c r="D115" s="32"/>
      <c r="E115" s="32"/>
      <c r="F115" s="32"/>
      <c r="G115" s="45"/>
      <c r="I115" s="32"/>
      <c r="K115" s="32"/>
      <c r="M115" s="19"/>
      <c r="N115" s="19"/>
      <c r="O115" s="19"/>
      <c r="P115" s="19"/>
      <c r="Q115" s="19"/>
      <c r="V115" s="6"/>
      <c r="W115" s="6"/>
      <c r="X115" s="6"/>
      <c r="Y115" s="6"/>
      <c r="Z115" s="6"/>
      <c r="AA115" s="6"/>
      <c r="AB115" s="6"/>
      <c r="AD115" s="25"/>
    </row>
    <row r="116" spans="2:30" ht="13" x14ac:dyDescent="0.3">
      <c r="B116" s="8">
        <v>1.45</v>
      </c>
      <c r="C116" s="32"/>
      <c r="D116" s="32"/>
      <c r="E116" s="32"/>
      <c r="F116" s="32"/>
      <c r="G116" s="45"/>
      <c r="I116" s="32"/>
      <c r="K116" s="32"/>
      <c r="M116" s="19"/>
      <c r="N116" s="19"/>
      <c r="O116" s="19"/>
      <c r="P116" s="19"/>
      <c r="Q116" s="19"/>
      <c r="V116" s="6"/>
      <c r="W116" s="6"/>
      <c r="X116" s="6"/>
      <c r="Y116" s="6"/>
      <c r="Z116" s="6"/>
      <c r="AA116" s="6"/>
      <c r="AB116" s="6"/>
      <c r="AD116" s="25"/>
    </row>
    <row r="117" spans="2:30" ht="13" x14ac:dyDescent="0.3">
      <c r="B117" s="7">
        <v>1.5</v>
      </c>
      <c r="C117" s="32"/>
      <c r="D117" s="32"/>
      <c r="E117" s="32"/>
      <c r="F117" s="32"/>
      <c r="G117" s="45"/>
      <c r="I117" s="32"/>
      <c r="K117" s="32"/>
      <c r="M117" s="19"/>
      <c r="N117" s="19"/>
      <c r="O117" s="19"/>
      <c r="P117" s="19"/>
      <c r="Q117" s="19"/>
      <c r="V117" s="6"/>
      <c r="W117" s="6"/>
      <c r="X117" s="6"/>
      <c r="Y117" s="6"/>
      <c r="Z117" s="6"/>
      <c r="AA117" s="6"/>
      <c r="AB117" s="6"/>
      <c r="AD117" s="25"/>
    </row>
    <row r="118" spans="2:30" ht="13" x14ac:dyDescent="0.3">
      <c r="B118" s="8">
        <v>1.55</v>
      </c>
      <c r="C118" s="32"/>
      <c r="D118" s="32"/>
      <c r="E118" s="32"/>
      <c r="F118" s="32"/>
      <c r="G118" s="45"/>
      <c r="I118" s="32"/>
      <c r="K118" s="32"/>
      <c r="M118" s="19"/>
      <c r="N118" s="19"/>
      <c r="O118" s="19"/>
      <c r="P118" s="19"/>
      <c r="Q118" s="19"/>
      <c r="V118" s="6"/>
      <c r="W118" s="6"/>
      <c r="X118" s="6"/>
      <c r="Y118" s="6"/>
      <c r="Z118" s="6"/>
      <c r="AA118" s="6"/>
      <c r="AB118" s="6"/>
      <c r="AD118" s="25"/>
    </row>
    <row r="119" spans="2:30" ht="13" x14ac:dyDescent="0.3">
      <c r="B119" s="9">
        <v>1.6</v>
      </c>
      <c r="C119" s="32"/>
      <c r="D119" s="32"/>
      <c r="E119" s="32"/>
      <c r="F119" s="32"/>
      <c r="G119" s="45"/>
      <c r="I119" s="32"/>
      <c r="K119" s="32"/>
      <c r="M119" s="19"/>
      <c r="N119" s="19"/>
      <c r="O119" s="19"/>
      <c r="P119" s="19"/>
      <c r="Q119" s="19"/>
      <c r="V119" s="6"/>
      <c r="W119" s="6"/>
      <c r="X119" s="6"/>
      <c r="Y119" s="6"/>
      <c r="Z119" s="6"/>
      <c r="AA119" s="6"/>
      <c r="AB119" s="6"/>
      <c r="AD119" s="25"/>
    </row>
    <row r="120" spans="2:30" ht="13" x14ac:dyDescent="0.3">
      <c r="B120" s="8">
        <v>1.65</v>
      </c>
      <c r="C120" s="32"/>
      <c r="D120" s="32"/>
      <c r="E120" s="32"/>
      <c r="F120" s="32"/>
      <c r="G120" s="45"/>
      <c r="I120" s="32"/>
      <c r="K120" s="32"/>
      <c r="M120" s="19"/>
      <c r="N120" s="19"/>
      <c r="O120" s="19"/>
      <c r="P120" s="19"/>
      <c r="Q120" s="19"/>
      <c r="V120" s="6"/>
      <c r="W120" s="6"/>
      <c r="X120" s="6"/>
      <c r="Y120" s="6"/>
      <c r="Z120" s="6"/>
      <c r="AA120" s="6"/>
      <c r="AB120" s="6"/>
      <c r="AD120" s="25"/>
    </row>
    <row r="121" spans="2:30" ht="13" x14ac:dyDescent="0.3">
      <c r="B121" s="7">
        <v>1.7</v>
      </c>
      <c r="C121" s="32"/>
      <c r="D121" s="32"/>
      <c r="E121" s="32"/>
      <c r="F121" s="32"/>
      <c r="G121" s="45"/>
      <c r="I121" s="32"/>
      <c r="K121" s="32"/>
      <c r="M121" s="19"/>
      <c r="N121" s="19"/>
      <c r="O121" s="19"/>
      <c r="P121" s="19"/>
      <c r="Q121" s="19"/>
      <c r="V121" s="6"/>
      <c r="W121" s="6"/>
      <c r="X121" s="6"/>
      <c r="Y121" s="6"/>
      <c r="Z121" s="6"/>
      <c r="AA121" s="6"/>
      <c r="AB121" s="6"/>
      <c r="AD121" s="25"/>
    </row>
    <row r="122" spans="2:30" ht="13" x14ac:dyDescent="0.3">
      <c r="B122" s="7">
        <v>1.75</v>
      </c>
      <c r="C122" s="32"/>
      <c r="D122" s="32"/>
      <c r="E122" s="32"/>
      <c r="F122" s="32"/>
      <c r="G122" s="45"/>
      <c r="I122" s="32"/>
      <c r="K122" s="32"/>
      <c r="M122" s="19"/>
      <c r="N122" s="19"/>
      <c r="O122" s="19"/>
      <c r="P122" s="19"/>
      <c r="Q122" s="19"/>
      <c r="V122" s="6"/>
      <c r="W122" s="6"/>
      <c r="X122" s="6"/>
      <c r="Y122" s="6"/>
      <c r="Z122" s="6"/>
      <c r="AA122" s="6"/>
      <c r="AB122" s="6"/>
      <c r="AD122" s="25"/>
    </row>
    <row r="123" spans="2:30" ht="13" x14ac:dyDescent="0.3">
      <c r="B123" s="7">
        <v>1.8</v>
      </c>
      <c r="C123" s="32"/>
      <c r="D123" s="32"/>
      <c r="E123" s="32"/>
      <c r="F123" s="32"/>
      <c r="G123" s="45"/>
      <c r="I123" s="32"/>
      <c r="K123" s="32"/>
      <c r="M123" s="19"/>
      <c r="N123" s="19"/>
      <c r="O123" s="19"/>
      <c r="P123" s="19"/>
      <c r="Q123" s="19"/>
      <c r="V123" s="6"/>
      <c r="W123" s="6"/>
      <c r="X123" s="6"/>
      <c r="Y123" s="6"/>
      <c r="Z123" s="6"/>
      <c r="AA123" s="6"/>
      <c r="AB123" s="6"/>
      <c r="AD123" s="25"/>
    </row>
    <row r="124" spans="2:30" ht="13.5" thickBot="1" x14ac:dyDescent="0.35">
      <c r="B124" s="4">
        <v>1.85</v>
      </c>
      <c r="C124" s="44"/>
      <c r="D124" s="43"/>
      <c r="E124" s="43"/>
      <c r="F124" s="43"/>
      <c r="G124" s="42"/>
      <c r="H124" s="32"/>
      <c r="I124" s="32"/>
      <c r="J124" s="32"/>
      <c r="K124" s="32"/>
      <c r="L124" s="32"/>
      <c r="M124" s="19"/>
      <c r="N124" s="19"/>
      <c r="O124" s="19"/>
      <c r="P124" s="19"/>
      <c r="Q124" s="19"/>
      <c r="V124" s="6"/>
      <c r="W124" s="6"/>
      <c r="X124" s="6"/>
      <c r="Y124" s="6"/>
      <c r="Z124" s="6"/>
      <c r="AA124" s="6"/>
      <c r="AB124" s="6"/>
      <c r="AD124" s="25"/>
    </row>
    <row r="125" spans="2:30" x14ac:dyDescent="0.25">
      <c r="V125" s="6"/>
      <c r="W125" s="6"/>
      <c r="X125" s="6"/>
      <c r="Y125" s="6"/>
      <c r="Z125" s="6"/>
      <c r="AA125" s="6"/>
      <c r="AB125" s="6"/>
      <c r="AD125" s="25"/>
    </row>
    <row r="126" spans="2:30" ht="13" thickBot="1" x14ac:dyDescent="0.3">
      <c r="V126" s="6"/>
      <c r="W126" s="6"/>
      <c r="X126" s="6"/>
      <c r="Y126" s="6"/>
      <c r="Z126" s="6"/>
      <c r="AA126" s="6"/>
      <c r="AB126" s="6"/>
      <c r="AD126" s="25"/>
    </row>
    <row r="127" spans="2:30" ht="13.5" thickBot="1" x14ac:dyDescent="0.35">
      <c r="B127" s="284" t="s">
        <v>544</v>
      </c>
      <c r="C127" s="282"/>
      <c r="D127" s="282"/>
      <c r="E127" s="282"/>
      <c r="F127" s="282"/>
      <c r="G127" s="282"/>
      <c r="H127" s="283"/>
      <c r="I127" s="19"/>
      <c r="J127" s="19"/>
      <c r="K127" s="19"/>
      <c r="V127" s="6"/>
      <c r="W127" s="6"/>
      <c r="X127" s="6"/>
      <c r="Y127" s="6"/>
      <c r="Z127" s="6"/>
      <c r="AA127" s="6"/>
      <c r="AB127" s="6"/>
      <c r="AD127" s="25"/>
    </row>
    <row r="128" spans="2:30" ht="13.5" thickBot="1" x14ac:dyDescent="0.35">
      <c r="B128" s="41" t="s">
        <v>71</v>
      </c>
      <c r="C128" s="285" t="s">
        <v>545</v>
      </c>
      <c r="D128" s="286"/>
      <c r="E128" s="286"/>
      <c r="F128" s="287" t="s">
        <v>546</v>
      </c>
      <c r="G128" s="288"/>
      <c r="H128" s="289"/>
      <c r="I128" s="261"/>
      <c r="J128" s="261"/>
      <c r="K128" s="261"/>
      <c r="V128" s="6"/>
      <c r="W128" s="6"/>
      <c r="X128" s="6"/>
      <c r="Y128" s="6"/>
      <c r="Z128" s="6"/>
      <c r="AA128" s="6"/>
      <c r="AB128" s="6"/>
      <c r="AD128" s="25"/>
    </row>
    <row r="129" spans="2:30" x14ac:dyDescent="0.25">
      <c r="B129" s="13">
        <v>0.55000000000000004</v>
      </c>
      <c r="C129" s="33"/>
      <c r="D129" s="33"/>
      <c r="E129" s="33"/>
      <c r="F129" s="40"/>
      <c r="G129" s="33"/>
      <c r="H129" s="38"/>
      <c r="I129" s="33"/>
      <c r="J129" s="32"/>
      <c r="K129" s="32"/>
      <c r="L129" s="32">
        <f t="shared" ref="L129:L155" si="16">E129+H129</f>
        <v>0</v>
      </c>
      <c r="V129" s="6"/>
      <c r="W129" s="6"/>
      <c r="X129" s="6"/>
      <c r="Y129" s="6"/>
      <c r="Z129" s="6"/>
      <c r="AA129" s="6"/>
      <c r="AB129" s="6"/>
      <c r="AD129" s="25"/>
    </row>
    <row r="130" spans="2:30" x14ac:dyDescent="0.25">
      <c r="B130" s="12">
        <v>0.6</v>
      </c>
      <c r="C130" s="33"/>
      <c r="D130" s="33"/>
      <c r="E130" s="33"/>
      <c r="F130" s="39"/>
      <c r="G130" s="33"/>
      <c r="H130" s="38"/>
      <c r="I130" s="33"/>
      <c r="J130" s="32"/>
      <c r="K130" s="32"/>
      <c r="L130" s="32">
        <f t="shared" si="16"/>
        <v>0</v>
      </c>
      <c r="V130" s="6"/>
      <c r="W130" s="6"/>
      <c r="X130" s="6"/>
      <c r="Y130" s="6"/>
      <c r="Z130" s="6"/>
      <c r="AA130" s="6"/>
      <c r="AB130" s="6"/>
      <c r="AD130" s="25"/>
    </row>
    <row r="131" spans="2:30" x14ac:dyDescent="0.25">
      <c r="B131" s="12">
        <v>0.65</v>
      </c>
      <c r="C131" s="33"/>
      <c r="D131" s="33"/>
      <c r="E131" s="33"/>
      <c r="F131" s="39"/>
      <c r="G131" s="33"/>
      <c r="H131" s="38"/>
      <c r="I131" s="33"/>
      <c r="J131" s="32"/>
      <c r="K131" s="32"/>
      <c r="L131" s="32">
        <f t="shared" si="16"/>
        <v>0</v>
      </c>
      <c r="V131" s="6"/>
      <c r="W131" s="6"/>
      <c r="X131" s="6"/>
      <c r="Y131" s="6"/>
      <c r="Z131" s="6"/>
      <c r="AA131" s="6"/>
      <c r="AB131" s="6"/>
      <c r="AD131" s="25"/>
    </row>
    <row r="132" spans="2:30" x14ac:dyDescent="0.25">
      <c r="B132" s="12">
        <v>0.7</v>
      </c>
      <c r="C132" s="33"/>
      <c r="D132" s="33"/>
      <c r="E132" s="33"/>
      <c r="F132" s="39"/>
      <c r="G132" s="33"/>
      <c r="H132" s="38"/>
      <c r="I132" s="33"/>
      <c r="J132" s="32"/>
      <c r="K132" s="32"/>
      <c r="L132" s="32">
        <f t="shared" si="16"/>
        <v>0</v>
      </c>
      <c r="V132" s="6"/>
      <c r="W132" s="6"/>
      <c r="X132" s="6"/>
      <c r="Y132" s="6"/>
      <c r="Z132" s="6"/>
      <c r="AA132" s="6"/>
      <c r="AB132" s="6"/>
      <c r="AD132" s="25"/>
    </row>
    <row r="133" spans="2:30" x14ac:dyDescent="0.25">
      <c r="B133" s="11">
        <v>0.75</v>
      </c>
      <c r="C133" s="33"/>
      <c r="D133" s="33"/>
      <c r="E133" s="33"/>
      <c r="F133" s="39"/>
      <c r="G133" s="33"/>
      <c r="H133" s="38"/>
      <c r="I133" s="33"/>
      <c r="J133" s="32"/>
      <c r="K133" s="32"/>
      <c r="L133" s="32">
        <f t="shared" si="16"/>
        <v>0</v>
      </c>
      <c r="V133" s="6"/>
      <c r="W133" s="6"/>
      <c r="X133" s="6"/>
      <c r="Y133" s="6"/>
      <c r="Z133" s="6"/>
      <c r="AA133" s="6"/>
      <c r="AB133" s="6"/>
      <c r="AD133" s="25"/>
    </row>
    <row r="134" spans="2:30" x14ac:dyDescent="0.25">
      <c r="B134" s="11">
        <v>0.8</v>
      </c>
      <c r="C134" s="33"/>
      <c r="D134" s="33"/>
      <c r="E134" s="33">
        <f t="shared" ref="E134:E139" si="17">D103+E103+G103/2+F103</f>
        <v>63.764123379551428</v>
      </c>
      <c r="F134" s="39"/>
      <c r="G134" s="33"/>
      <c r="H134" s="38">
        <f t="shared" ref="H134:H139" si="18">C103+G103/2</f>
        <v>36.235876620448558</v>
      </c>
      <c r="I134" s="33"/>
      <c r="J134" s="32"/>
      <c r="K134" s="32"/>
      <c r="L134" s="32">
        <f t="shared" si="16"/>
        <v>99.999999999999986</v>
      </c>
      <c r="V134" s="6"/>
      <c r="W134" s="6"/>
      <c r="X134" s="6"/>
      <c r="Y134" s="6"/>
      <c r="Z134" s="6"/>
      <c r="AA134" s="6"/>
      <c r="AB134" s="6"/>
      <c r="AD134" s="25"/>
    </row>
    <row r="135" spans="2:30" x14ac:dyDescent="0.25">
      <c r="B135" s="11">
        <v>0.85</v>
      </c>
      <c r="C135" s="33"/>
      <c r="D135" s="33"/>
      <c r="E135" s="33">
        <f t="shared" si="17"/>
        <v>64.036871359424481</v>
      </c>
      <c r="F135" s="39"/>
      <c r="G135" s="33"/>
      <c r="H135" s="38">
        <f t="shared" si="18"/>
        <v>35.963128640575533</v>
      </c>
      <c r="I135" s="33"/>
      <c r="J135" s="32"/>
      <c r="K135" s="32"/>
      <c r="L135" s="32">
        <f t="shared" si="16"/>
        <v>100.00000000000001</v>
      </c>
      <c r="V135" s="6"/>
      <c r="W135" s="6"/>
      <c r="X135" s="6"/>
      <c r="Y135" s="6"/>
      <c r="Z135" s="6"/>
      <c r="AA135" s="6"/>
      <c r="AB135" s="6"/>
      <c r="AD135" s="25"/>
    </row>
    <row r="136" spans="2:30" x14ac:dyDescent="0.25">
      <c r="B136" s="11">
        <v>0.9</v>
      </c>
      <c r="C136" s="33"/>
      <c r="D136" s="33"/>
      <c r="E136" s="33">
        <f t="shared" si="17"/>
        <v>71.568137407385237</v>
      </c>
      <c r="F136" s="39"/>
      <c r="G136" s="33"/>
      <c r="H136" s="38">
        <f t="shared" si="18"/>
        <v>28.43186259261477</v>
      </c>
      <c r="I136" s="33"/>
      <c r="J136" s="32"/>
      <c r="K136" s="32"/>
      <c r="L136" s="32">
        <f t="shared" si="16"/>
        <v>100</v>
      </c>
      <c r="V136" s="6"/>
      <c r="W136" s="6"/>
      <c r="X136" s="6"/>
      <c r="Y136" s="6"/>
      <c r="Z136" s="6"/>
      <c r="AA136" s="6"/>
      <c r="AB136" s="6"/>
      <c r="AD136" s="25"/>
    </row>
    <row r="137" spans="2:30" x14ac:dyDescent="0.25">
      <c r="B137" s="11">
        <v>0.95</v>
      </c>
      <c r="C137" s="33"/>
      <c r="D137" s="33"/>
      <c r="E137" s="33">
        <f t="shared" si="17"/>
        <v>71.979813343726818</v>
      </c>
      <c r="F137" s="39"/>
      <c r="G137" s="33"/>
      <c r="H137" s="38">
        <f t="shared" si="18"/>
        <v>28.020186656273182</v>
      </c>
      <c r="I137" s="33"/>
      <c r="J137" s="32"/>
      <c r="K137" s="32"/>
      <c r="L137" s="32">
        <f t="shared" si="16"/>
        <v>100</v>
      </c>
      <c r="V137" s="6"/>
      <c r="W137" s="6"/>
      <c r="X137" s="6"/>
      <c r="Y137" s="6"/>
      <c r="Z137" s="6"/>
      <c r="AA137" s="6"/>
      <c r="AB137" s="6"/>
      <c r="AD137" s="25"/>
    </row>
    <row r="138" spans="2:30" x14ac:dyDescent="0.25">
      <c r="B138" s="11">
        <v>1</v>
      </c>
      <c r="C138" s="33"/>
      <c r="D138" s="33"/>
      <c r="E138" s="33">
        <f t="shared" si="17"/>
        <v>65.537411459558015</v>
      </c>
      <c r="F138" s="39"/>
      <c r="G138" s="33"/>
      <c r="H138" s="38">
        <f t="shared" si="18"/>
        <v>34.462588540441985</v>
      </c>
      <c r="I138" s="33"/>
      <c r="J138" s="32"/>
      <c r="K138" s="32"/>
      <c r="L138" s="32">
        <f t="shared" si="16"/>
        <v>100</v>
      </c>
      <c r="V138" s="6"/>
      <c r="W138" s="6"/>
      <c r="X138" s="6"/>
      <c r="Y138" s="6"/>
      <c r="Z138" s="6"/>
      <c r="AA138" s="6"/>
      <c r="AB138" s="6"/>
      <c r="AD138" s="25"/>
    </row>
    <row r="139" spans="2:30" x14ac:dyDescent="0.25">
      <c r="B139" s="11">
        <v>1.05</v>
      </c>
      <c r="C139" s="33"/>
      <c r="D139" s="33"/>
      <c r="E139" s="33">
        <f t="shared" si="17"/>
        <v>72.456643812490512</v>
      </c>
      <c r="F139" s="39"/>
      <c r="G139" s="33"/>
      <c r="H139" s="38">
        <f t="shared" si="18"/>
        <v>27.543356187509481</v>
      </c>
      <c r="I139" s="33"/>
      <c r="J139" s="32"/>
      <c r="K139" s="32"/>
      <c r="L139" s="32">
        <f t="shared" si="16"/>
        <v>100</v>
      </c>
      <c r="V139" s="6"/>
      <c r="W139" s="6"/>
      <c r="X139" s="6"/>
      <c r="Y139" s="6"/>
      <c r="Z139" s="6"/>
      <c r="AA139" s="6"/>
      <c r="AB139" s="6"/>
      <c r="AD139" s="25"/>
    </row>
    <row r="140" spans="2:30" x14ac:dyDescent="0.25">
      <c r="B140" s="11">
        <v>1.1000000000000001</v>
      </c>
      <c r="C140" s="33"/>
      <c r="D140" s="33"/>
      <c r="E140" s="33"/>
      <c r="F140" s="39"/>
      <c r="G140" s="33"/>
      <c r="H140" s="38"/>
      <c r="I140" s="33"/>
      <c r="J140" s="32"/>
      <c r="K140" s="32"/>
      <c r="L140" s="32">
        <f t="shared" si="16"/>
        <v>0</v>
      </c>
      <c r="V140" s="6"/>
      <c r="W140" s="6"/>
      <c r="X140" s="6"/>
      <c r="Y140" s="6"/>
      <c r="Z140" s="6"/>
      <c r="AA140" s="6"/>
      <c r="AB140" s="6"/>
      <c r="AD140" s="25"/>
    </row>
    <row r="141" spans="2:30" x14ac:dyDescent="0.25">
      <c r="B141" s="11">
        <v>1.1499999999999999</v>
      </c>
      <c r="C141" s="33"/>
      <c r="D141" s="33"/>
      <c r="E141" s="33"/>
      <c r="F141" s="39"/>
      <c r="G141" s="33"/>
      <c r="H141" s="38"/>
      <c r="I141" s="33"/>
      <c r="J141" s="32"/>
      <c r="K141" s="32"/>
      <c r="L141" s="32">
        <f t="shared" si="16"/>
        <v>0</v>
      </c>
      <c r="V141" s="6"/>
      <c r="W141" s="6"/>
      <c r="X141" s="6"/>
      <c r="Y141" s="6"/>
      <c r="Z141" s="6"/>
      <c r="AA141" s="6"/>
      <c r="AB141" s="6"/>
      <c r="AD141" s="25"/>
    </row>
    <row r="142" spans="2:30" x14ac:dyDescent="0.25">
      <c r="B142" s="11">
        <v>1.2</v>
      </c>
      <c r="C142" s="33"/>
      <c r="D142" s="33"/>
      <c r="E142" s="33"/>
      <c r="F142" s="39"/>
      <c r="G142" s="33"/>
      <c r="H142" s="38"/>
      <c r="I142" s="33"/>
      <c r="J142" s="32"/>
      <c r="K142" s="32"/>
      <c r="L142" s="32">
        <f t="shared" si="16"/>
        <v>0</v>
      </c>
      <c r="V142" s="6"/>
      <c r="W142" s="6"/>
      <c r="X142" s="6"/>
      <c r="Y142" s="6"/>
      <c r="Z142" s="6"/>
      <c r="AA142" s="6"/>
      <c r="AB142" s="6"/>
      <c r="AD142" s="25"/>
    </row>
    <row r="143" spans="2:30" x14ac:dyDescent="0.25">
      <c r="B143" s="11">
        <v>1.25</v>
      </c>
      <c r="C143" s="33"/>
      <c r="D143" s="33"/>
      <c r="E143" s="33"/>
      <c r="F143" s="39"/>
      <c r="G143" s="33"/>
      <c r="H143" s="38"/>
      <c r="I143" s="33"/>
      <c r="J143" s="32"/>
      <c r="K143" s="32"/>
      <c r="L143" s="32">
        <f t="shared" si="16"/>
        <v>0</v>
      </c>
      <c r="V143" s="6"/>
      <c r="W143" s="6"/>
      <c r="X143" s="6"/>
      <c r="Y143" s="6"/>
      <c r="Z143" s="6"/>
      <c r="AA143" s="6"/>
      <c r="AB143" s="6"/>
      <c r="AD143" s="25"/>
    </row>
    <row r="144" spans="2:30" x14ac:dyDescent="0.25">
      <c r="B144" s="11">
        <v>1.3</v>
      </c>
      <c r="C144" s="33"/>
      <c r="D144" s="33"/>
      <c r="E144" s="33"/>
      <c r="F144" s="39"/>
      <c r="G144" s="33"/>
      <c r="H144" s="38"/>
      <c r="I144" s="33"/>
      <c r="J144" s="32"/>
      <c r="K144" s="32"/>
      <c r="L144" s="32">
        <f t="shared" si="16"/>
        <v>0</v>
      </c>
      <c r="V144" s="6"/>
      <c r="W144" s="6"/>
      <c r="X144" s="6"/>
      <c r="Y144" s="6"/>
      <c r="Z144" s="6"/>
      <c r="AA144" s="6"/>
      <c r="AB144" s="6"/>
      <c r="AD144" s="25"/>
    </row>
    <row r="145" spans="2:30" x14ac:dyDescent="0.25">
      <c r="B145" s="10">
        <v>1.35</v>
      </c>
      <c r="C145" s="33"/>
      <c r="D145" s="33"/>
      <c r="E145" s="33"/>
      <c r="F145" s="39"/>
      <c r="G145" s="33"/>
      <c r="H145" s="38"/>
      <c r="I145" s="33"/>
      <c r="J145" s="32"/>
      <c r="K145" s="32"/>
      <c r="L145" s="32">
        <f t="shared" si="16"/>
        <v>0</v>
      </c>
      <c r="V145" s="6"/>
      <c r="W145" s="6"/>
      <c r="X145" s="6"/>
      <c r="Y145" s="6"/>
      <c r="Z145" s="6"/>
      <c r="AA145" s="6"/>
      <c r="AB145" s="6"/>
      <c r="AD145" s="25"/>
    </row>
    <row r="146" spans="2:30" x14ac:dyDescent="0.25">
      <c r="B146" s="8">
        <v>1.4</v>
      </c>
      <c r="C146" s="33"/>
      <c r="D146" s="33"/>
      <c r="E146" s="33"/>
      <c r="F146" s="39"/>
      <c r="G146" s="33"/>
      <c r="H146" s="38"/>
      <c r="I146" s="33"/>
      <c r="J146" s="32"/>
      <c r="K146" s="32"/>
      <c r="L146" s="32">
        <f t="shared" si="16"/>
        <v>0</v>
      </c>
      <c r="V146" s="6"/>
      <c r="W146" s="6"/>
      <c r="X146" s="6"/>
      <c r="Y146" s="6"/>
      <c r="Z146" s="6"/>
      <c r="AA146" s="6"/>
      <c r="AB146" s="6"/>
      <c r="AD146" s="25"/>
    </row>
    <row r="147" spans="2:30" x14ac:dyDescent="0.25">
      <c r="B147" s="8">
        <v>1.45</v>
      </c>
      <c r="C147" s="33"/>
      <c r="D147" s="33"/>
      <c r="E147" s="33"/>
      <c r="F147" s="39"/>
      <c r="G147" s="33"/>
      <c r="H147" s="38"/>
      <c r="I147" s="33"/>
      <c r="J147" s="32"/>
      <c r="K147" s="32"/>
      <c r="L147" s="32">
        <f t="shared" si="16"/>
        <v>0</v>
      </c>
      <c r="V147" s="6"/>
      <c r="W147" s="6"/>
      <c r="X147" s="6"/>
      <c r="Y147" s="6"/>
      <c r="Z147" s="6"/>
      <c r="AA147" s="6"/>
      <c r="AB147" s="6"/>
      <c r="AD147" s="25"/>
    </row>
    <row r="148" spans="2:30" x14ac:dyDescent="0.25">
      <c r="B148" s="7">
        <v>1.5</v>
      </c>
      <c r="C148" s="33"/>
      <c r="D148" s="33"/>
      <c r="E148" s="33"/>
      <c r="F148" s="39"/>
      <c r="G148" s="33"/>
      <c r="H148" s="38"/>
      <c r="I148" s="33"/>
      <c r="J148" s="32"/>
      <c r="K148" s="32"/>
      <c r="L148" s="32">
        <f t="shared" si="16"/>
        <v>0</v>
      </c>
      <c r="V148" s="6"/>
      <c r="W148" s="6"/>
      <c r="X148" s="6"/>
      <c r="Y148" s="6"/>
      <c r="Z148" s="6"/>
      <c r="AA148" s="6"/>
      <c r="AB148" s="6"/>
      <c r="AD148" s="25"/>
    </row>
    <row r="149" spans="2:30" x14ac:dyDescent="0.25">
      <c r="B149" s="8">
        <v>1.55</v>
      </c>
      <c r="C149" s="33"/>
      <c r="D149" s="33"/>
      <c r="E149" s="33"/>
      <c r="F149" s="39"/>
      <c r="G149" s="33"/>
      <c r="H149" s="38"/>
      <c r="I149" s="33"/>
      <c r="J149" s="32"/>
      <c r="K149" s="32"/>
      <c r="L149" s="32">
        <f t="shared" si="16"/>
        <v>0</v>
      </c>
      <c r="V149" s="6"/>
      <c r="W149" s="6"/>
      <c r="X149" s="6"/>
      <c r="Y149" s="6"/>
      <c r="Z149" s="6"/>
      <c r="AA149" s="6"/>
      <c r="AB149" s="6"/>
      <c r="AD149" s="25"/>
    </row>
    <row r="150" spans="2:30" x14ac:dyDescent="0.25">
      <c r="B150" s="9">
        <v>1.6</v>
      </c>
      <c r="C150" s="33"/>
      <c r="D150" s="33"/>
      <c r="E150" s="33"/>
      <c r="F150" s="39"/>
      <c r="G150" s="33"/>
      <c r="H150" s="38"/>
      <c r="I150" s="33"/>
      <c r="J150" s="32"/>
      <c r="K150" s="32"/>
      <c r="L150" s="32">
        <f t="shared" si="16"/>
        <v>0</v>
      </c>
      <c r="V150" s="6"/>
      <c r="W150" s="6"/>
      <c r="X150" s="6"/>
      <c r="Y150" s="6"/>
      <c r="Z150" s="6"/>
      <c r="AA150" s="6"/>
      <c r="AB150" s="6"/>
      <c r="AD150" s="25"/>
    </row>
    <row r="151" spans="2:30" x14ac:dyDescent="0.25">
      <c r="B151" s="8">
        <v>1.65</v>
      </c>
      <c r="C151" s="33"/>
      <c r="D151" s="33"/>
      <c r="E151" s="33"/>
      <c r="F151" s="39"/>
      <c r="G151" s="33"/>
      <c r="H151" s="38"/>
      <c r="I151" s="33"/>
      <c r="J151" s="32"/>
      <c r="K151" s="32"/>
      <c r="L151" s="32">
        <f t="shared" si="16"/>
        <v>0</v>
      </c>
      <c r="V151" s="6"/>
      <c r="W151" s="6"/>
      <c r="X151" s="6"/>
      <c r="Y151" s="6"/>
      <c r="Z151" s="6"/>
      <c r="AA151" s="6"/>
      <c r="AB151" s="6"/>
      <c r="AD151" s="25"/>
    </row>
    <row r="152" spans="2:30" x14ac:dyDescent="0.25">
      <c r="B152" s="7">
        <v>1.7</v>
      </c>
      <c r="C152" s="33"/>
      <c r="D152" s="33"/>
      <c r="E152" s="33"/>
      <c r="F152" s="39"/>
      <c r="G152" s="33"/>
      <c r="H152" s="38"/>
      <c r="I152" s="33"/>
      <c r="J152" s="32"/>
      <c r="K152" s="32"/>
      <c r="L152" s="32">
        <f t="shared" si="16"/>
        <v>0</v>
      </c>
      <c r="V152" s="6"/>
      <c r="W152" s="6"/>
      <c r="X152" s="6"/>
      <c r="Y152" s="6"/>
      <c r="Z152" s="6"/>
      <c r="AA152" s="6"/>
      <c r="AB152" s="6"/>
      <c r="AD152" s="25"/>
    </row>
    <row r="153" spans="2:30" x14ac:dyDescent="0.25">
      <c r="B153" s="7">
        <v>1.75</v>
      </c>
      <c r="C153" s="33"/>
      <c r="D153" s="33"/>
      <c r="E153" s="33"/>
      <c r="F153" s="39"/>
      <c r="G153" s="33"/>
      <c r="H153" s="38"/>
      <c r="I153" s="33"/>
      <c r="J153" s="32"/>
      <c r="K153" s="32"/>
      <c r="L153" s="32">
        <f t="shared" si="16"/>
        <v>0</v>
      </c>
      <c r="V153" s="6"/>
      <c r="W153" s="6"/>
      <c r="X153" s="6"/>
      <c r="Y153" s="6"/>
      <c r="Z153" s="6"/>
      <c r="AA153" s="6"/>
      <c r="AB153" s="6"/>
      <c r="AD153" s="25"/>
    </row>
    <row r="154" spans="2:30" x14ac:dyDescent="0.25">
      <c r="B154" s="7">
        <v>1.8</v>
      </c>
      <c r="C154" s="33"/>
      <c r="D154" s="33"/>
      <c r="E154" s="33"/>
      <c r="F154" s="39"/>
      <c r="G154" s="33"/>
      <c r="H154" s="38"/>
      <c r="I154" s="33"/>
      <c r="J154" s="32"/>
      <c r="K154" s="32"/>
      <c r="L154" s="32">
        <f t="shared" si="16"/>
        <v>0</v>
      </c>
      <c r="V154" s="6"/>
      <c r="W154" s="6"/>
      <c r="X154" s="6"/>
      <c r="Y154" s="6"/>
      <c r="Z154" s="6"/>
      <c r="AA154" s="6"/>
      <c r="AB154" s="6"/>
      <c r="AD154" s="25"/>
    </row>
    <row r="155" spans="2:30" ht="13" thickBot="1" x14ac:dyDescent="0.3">
      <c r="B155" s="4">
        <v>1.85</v>
      </c>
      <c r="C155" s="37"/>
      <c r="D155" s="35"/>
      <c r="E155" s="35"/>
      <c r="F155" s="36"/>
      <c r="G155" s="35"/>
      <c r="H155" s="34"/>
      <c r="I155" s="33"/>
      <c r="J155" s="32"/>
      <c r="K155" s="32"/>
      <c r="L155" s="32">
        <f t="shared" si="16"/>
        <v>0</v>
      </c>
      <c r="V155" s="6"/>
      <c r="W155" s="6"/>
      <c r="X155" s="6"/>
      <c r="Y155" s="6"/>
      <c r="Z155" s="6"/>
      <c r="AA155" s="6"/>
      <c r="AB155" s="6"/>
      <c r="AD155" s="25"/>
    </row>
    <row r="156" spans="2:30" x14ac:dyDescent="0.25">
      <c r="V156" s="6"/>
      <c r="W156" s="6"/>
      <c r="X156" s="6"/>
      <c r="Y156" s="6"/>
      <c r="Z156" s="6"/>
      <c r="AA156" s="6"/>
      <c r="AB156" s="6"/>
      <c r="AD156" s="25"/>
    </row>
    <row r="157" spans="2:30" x14ac:dyDescent="0.25">
      <c r="V157" s="6"/>
      <c r="W157" s="6"/>
      <c r="X157" s="6"/>
      <c r="Y157" s="6"/>
      <c r="Z157" s="6"/>
      <c r="AA157" s="6"/>
      <c r="AB157" s="6"/>
      <c r="AD157" s="25"/>
    </row>
    <row r="158" spans="2:30" x14ac:dyDescent="0.25">
      <c r="V158" s="6"/>
      <c r="W158" s="6"/>
      <c r="X158" s="6"/>
      <c r="Y158" s="6"/>
      <c r="Z158" s="6"/>
      <c r="AA158" s="6"/>
      <c r="AB158" s="6"/>
      <c r="AD158" s="25"/>
    </row>
    <row r="159" spans="2:30" x14ac:dyDescent="0.25">
      <c r="V159" s="6"/>
      <c r="W159" s="6"/>
      <c r="X159" s="6"/>
      <c r="Y159" s="6"/>
      <c r="Z159" s="6"/>
      <c r="AA159" s="6"/>
      <c r="AB159" s="6"/>
      <c r="AD159" s="25"/>
    </row>
    <row r="160" spans="2:30" ht="12.75" customHeight="1" x14ac:dyDescent="0.25">
      <c r="C160" s="31"/>
      <c r="D160" s="31"/>
      <c r="E160" s="31"/>
    </row>
    <row r="162" spans="1:21" x14ac:dyDescent="0.25">
      <c r="B162" s="25"/>
      <c r="C162" s="25"/>
      <c r="D162" s="25"/>
      <c r="E162" s="25"/>
      <c r="F162" s="25"/>
      <c r="G162" s="25"/>
      <c r="H162" s="25"/>
      <c r="I162" s="25"/>
      <c r="N162" s="25"/>
      <c r="O162" s="25"/>
      <c r="P162" s="25"/>
      <c r="Q162" s="25"/>
      <c r="R162" s="25"/>
      <c r="S162" s="25"/>
      <c r="T162" s="25"/>
      <c r="U162" s="25"/>
    </row>
    <row r="163" spans="1:21" ht="13" thickBot="1" x14ac:dyDescent="0.3">
      <c r="A163" s="24"/>
      <c r="B163" s="25"/>
      <c r="C163" s="25"/>
      <c r="D163" s="25"/>
      <c r="E163" s="25"/>
      <c r="F163" s="25"/>
      <c r="G163" s="25"/>
      <c r="H163" s="25"/>
      <c r="I163" s="25"/>
      <c r="N163" s="25"/>
      <c r="O163" s="25"/>
      <c r="P163" s="25"/>
      <c r="Q163" s="25"/>
      <c r="R163" s="25"/>
      <c r="S163" s="25"/>
      <c r="T163" s="25"/>
      <c r="U163" s="25"/>
    </row>
    <row r="164" spans="1:21" ht="13" x14ac:dyDescent="0.3">
      <c r="A164" s="24"/>
      <c r="B164" s="262" t="s">
        <v>47</v>
      </c>
      <c r="C164" s="263"/>
      <c r="D164" s="269" t="s">
        <v>23</v>
      </c>
      <c r="E164" s="270"/>
      <c r="F164" s="18"/>
      <c r="G164" s="18"/>
      <c r="H164" s="19"/>
      <c r="I164" s="25"/>
      <c r="R164" s="25"/>
      <c r="S164" s="25"/>
      <c r="T164" s="25"/>
      <c r="U164" s="25"/>
    </row>
    <row r="165" spans="1:21" ht="15" thickBot="1" x14ac:dyDescent="0.4">
      <c r="A165" s="24"/>
      <c r="B165" s="30" t="s">
        <v>22</v>
      </c>
      <c r="C165" s="29" t="s">
        <v>21</v>
      </c>
      <c r="D165" s="279"/>
      <c r="E165" s="280"/>
      <c r="F165" s="28"/>
      <c r="G165" s="27"/>
      <c r="I165" s="25"/>
      <c r="R165" s="25"/>
      <c r="S165" s="25"/>
      <c r="T165" s="25"/>
      <c r="U165" s="25"/>
    </row>
    <row r="166" spans="1:21" x14ac:dyDescent="0.25">
      <c r="A166" s="24"/>
      <c r="B166" s="23"/>
      <c r="C166" s="26"/>
      <c r="E166" s="25"/>
      <c r="G166" s="25"/>
      <c r="I166" s="25"/>
      <c r="R166" s="25"/>
      <c r="S166" s="25"/>
      <c r="T166" s="25"/>
      <c r="U166" s="25"/>
    </row>
    <row r="167" spans="1:21" x14ac:dyDescent="0.25">
      <c r="A167" s="24"/>
      <c r="B167" s="23"/>
      <c r="C167" s="22"/>
    </row>
    <row r="168" spans="1:21" x14ac:dyDescent="0.25">
      <c r="A168" s="24"/>
      <c r="B168" s="23"/>
      <c r="C168" s="22"/>
    </row>
    <row r="169" spans="1:21" x14ac:dyDescent="0.25">
      <c r="A169" s="24"/>
      <c r="B169" s="23"/>
      <c r="C169" s="22"/>
    </row>
    <row r="170" spans="1:21" x14ac:dyDescent="0.25">
      <c r="A170" s="24"/>
      <c r="B170" s="23"/>
      <c r="C170" s="22"/>
    </row>
    <row r="171" spans="1:21" x14ac:dyDescent="0.25">
      <c r="B171" s="23"/>
      <c r="C171" s="22"/>
    </row>
    <row r="172" spans="1:21" x14ac:dyDescent="0.25">
      <c r="B172" s="23"/>
      <c r="C172" s="22"/>
    </row>
    <row r="173" spans="1:21" x14ac:dyDescent="0.25">
      <c r="B173" s="23"/>
      <c r="C173" s="22"/>
    </row>
    <row r="174" spans="1:21" x14ac:dyDescent="0.25">
      <c r="B174" s="23"/>
      <c r="C174" s="22"/>
    </row>
    <row r="175" spans="1:21" ht="13" thickBot="1" x14ac:dyDescent="0.3">
      <c r="B175" s="23"/>
      <c r="C175" s="22"/>
    </row>
    <row r="176" spans="1:21" ht="13" x14ac:dyDescent="0.3">
      <c r="B176" s="23"/>
      <c r="C176" s="22"/>
      <c r="D176" s="269" t="s">
        <v>20</v>
      </c>
      <c r="E176" s="270"/>
      <c r="H176" s="19"/>
    </row>
    <row r="177" spans="2:5" ht="13" thickBot="1" x14ac:dyDescent="0.3">
      <c r="B177" s="23"/>
      <c r="C177" s="22"/>
      <c r="D177" s="279"/>
      <c r="E177" s="280"/>
    </row>
    <row r="178" spans="2:5" x14ac:dyDescent="0.25">
      <c r="B178" s="23"/>
      <c r="C178" s="22"/>
    </row>
    <row r="179" spans="2:5" x14ac:dyDescent="0.25">
      <c r="B179" s="23"/>
      <c r="C179" s="22"/>
    </row>
    <row r="180" spans="2:5" x14ac:dyDescent="0.25">
      <c r="B180" s="23"/>
      <c r="C180" s="22"/>
    </row>
    <row r="181" spans="2:5" x14ac:dyDescent="0.25">
      <c r="B181" s="23"/>
      <c r="C181" s="22"/>
    </row>
    <row r="182" spans="2:5" x14ac:dyDescent="0.25">
      <c r="B182" s="23"/>
      <c r="C182" s="22"/>
    </row>
    <row r="183" spans="2:5" x14ac:dyDescent="0.25">
      <c r="B183" s="23"/>
      <c r="C183" s="22"/>
    </row>
    <row r="184" spans="2:5" x14ac:dyDescent="0.25">
      <c r="B184" s="23"/>
      <c r="C184" s="22"/>
    </row>
    <row r="185" spans="2:5" x14ac:dyDescent="0.25">
      <c r="B185" s="23"/>
      <c r="C185" s="22"/>
    </row>
    <row r="186" spans="2:5" x14ac:dyDescent="0.25">
      <c r="B186" s="23"/>
      <c r="C186" s="22"/>
    </row>
    <row r="187" spans="2:5" x14ac:dyDescent="0.25">
      <c r="B187" s="23"/>
      <c r="C187" s="22"/>
    </row>
    <row r="188" spans="2:5" x14ac:dyDescent="0.25">
      <c r="B188" s="23"/>
      <c r="C188" s="22"/>
    </row>
    <row r="189" spans="2:5" x14ac:dyDescent="0.25">
      <c r="B189" s="23"/>
      <c r="C189" s="22"/>
    </row>
    <row r="190" spans="2:5" x14ac:dyDescent="0.25">
      <c r="B190" s="23"/>
      <c r="C190" s="22"/>
    </row>
    <row r="191" spans="2:5" ht="13" thickBot="1" x14ac:dyDescent="0.3">
      <c r="B191" s="21"/>
      <c r="C191" s="20"/>
    </row>
    <row r="199" spans="2:10" ht="13" x14ac:dyDescent="0.3">
      <c r="J199" s="19"/>
    </row>
    <row r="203" spans="2:10" ht="13.5" thickBot="1" x14ac:dyDescent="0.3">
      <c r="B203" s="18"/>
    </row>
    <row r="204" spans="2:10" ht="13.5" thickBot="1" x14ac:dyDescent="0.3">
      <c r="B204" s="17" t="s">
        <v>19</v>
      </c>
      <c r="C204" s="16" t="s">
        <v>18</v>
      </c>
      <c r="D204" s="16" t="s">
        <v>17</v>
      </c>
      <c r="E204" s="15" t="s">
        <v>16</v>
      </c>
      <c r="G204" s="14" t="s">
        <v>15</v>
      </c>
    </row>
    <row r="205" spans="2:10" x14ac:dyDescent="0.25">
      <c r="B205" s="13">
        <v>0.55000000000000004</v>
      </c>
      <c r="C205" s="6">
        <f t="shared" ref="C205:C231" si="19">B205/(B205+$I$12*4.76)</f>
        <v>1.3411363082175082E-2</v>
      </c>
      <c r="D205" s="6">
        <f t="shared" ref="D205:D231" si="20">$I$12/(B205+$I$12*4.76)</f>
        <v>0.20726652036088761</v>
      </c>
      <c r="E205" s="5">
        <f t="shared" ref="E205:E231" si="21">D205*3.76</f>
        <v>0.77932211655693739</v>
      </c>
      <c r="G205" s="1">
        <f t="shared" ref="G205:G231" si="22">D205/C205</f>
        <v>15.454545454545453</v>
      </c>
    </row>
    <row r="206" spans="2:10" x14ac:dyDescent="0.25">
      <c r="B206" s="12">
        <v>0.6</v>
      </c>
      <c r="C206" s="6">
        <f t="shared" si="19"/>
        <v>1.4612761811982464E-2</v>
      </c>
      <c r="D206" s="6">
        <f t="shared" si="20"/>
        <v>0.20701412566975158</v>
      </c>
      <c r="E206" s="5">
        <f t="shared" si="21"/>
        <v>0.77837311251826591</v>
      </c>
      <c r="G206" s="1">
        <f t="shared" si="22"/>
        <v>14.166666666666668</v>
      </c>
    </row>
    <row r="207" spans="2:10" x14ac:dyDescent="0.25">
      <c r="B207" s="12">
        <v>0.65</v>
      </c>
      <c r="C207" s="6">
        <f t="shared" si="19"/>
        <v>1.5811238141571395E-2</v>
      </c>
      <c r="D207" s="6">
        <f t="shared" si="20"/>
        <v>0.2067623449282413</v>
      </c>
      <c r="E207" s="5">
        <f t="shared" si="21"/>
        <v>0.77742641693018721</v>
      </c>
      <c r="G207" s="1">
        <f t="shared" si="22"/>
        <v>13.076923076923075</v>
      </c>
    </row>
    <row r="208" spans="2:10" x14ac:dyDescent="0.25">
      <c r="B208" s="12">
        <v>0.7</v>
      </c>
      <c r="C208" s="6">
        <f t="shared" si="19"/>
        <v>1.7006802721088433E-2</v>
      </c>
      <c r="D208" s="6">
        <f t="shared" si="20"/>
        <v>0.20651117589893098</v>
      </c>
      <c r="E208" s="5">
        <f t="shared" si="21"/>
        <v>0.77648202137998046</v>
      </c>
      <c r="G208" s="1">
        <f t="shared" si="22"/>
        <v>12.142857142857142</v>
      </c>
    </row>
    <row r="209" spans="2:7" x14ac:dyDescent="0.25">
      <c r="B209" s="11">
        <v>0.75</v>
      </c>
      <c r="C209" s="6">
        <f t="shared" si="19"/>
        <v>1.8199466148992961E-2</v>
      </c>
      <c r="D209" s="6">
        <f t="shared" si="20"/>
        <v>0.20626061635525358</v>
      </c>
      <c r="E209" s="5">
        <f t="shared" si="21"/>
        <v>0.77553991749575346</v>
      </c>
      <c r="G209" s="1">
        <f t="shared" si="22"/>
        <v>11.333333333333334</v>
      </c>
    </row>
    <row r="210" spans="2:7" x14ac:dyDescent="0.25">
      <c r="B210" s="11">
        <v>0.8</v>
      </c>
      <c r="C210" s="6">
        <f t="shared" si="19"/>
        <v>1.9389238972370337E-2</v>
      </c>
      <c r="D210" s="6">
        <f t="shared" si="20"/>
        <v>0.20601066408143481</v>
      </c>
      <c r="E210" s="5">
        <f t="shared" si="21"/>
        <v>0.7746000969461948</v>
      </c>
      <c r="G210" s="1">
        <f t="shared" si="22"/>
        <v>10.625</v>
      </c>
    </row>
    <row r="211" spans="2:7" x14ac:dyDescent="0.25">
      <c r="B211" s="11">
        <v>0.85</v>
      </c>
      <c r="C211" s="6">
        <f t="shared" si="19"/>
        <v>2.0576131687242798E-2</v>
      </c>
      <c r="D211" s="6">
        <f t="shared" si="20"/>
        <v>0.20576131687242796</v>
      </c>
      <c r="E211" s="5">
        <f t="shared" si="21"/>
        <v>0.77366255144032914</v>
      </c>
      <c r="G211" s="1">
        <f t="shared" si="22"/>
        <v>9.9999999999999982</v>
      </c>
    </row>
    <row r="212" spans="2:7" x14ac:dyDescent="0.25">
      <c r="B212" s="11">
        <v>0.9</v>
      </c>
      <c r="C212" s="6">
        <f t="shared" si="19"/>
        <v>2.1760154738878143E-2</v>
      </c>
      <c r="D212" s="6">
        <f t="shared" si="20"/>
        <v>0.20551257253384914</v>
      </c>
      <c r="E212" s="5">
        <f t="shared" si="21"/>
        <v>0.77272727272727271</v>
      </c>
      <c r="G212" s="1">
        <f t="shared" si="22"/>
        <v>9.4444444444444446</v>
      </c>
    </row>
    <row r="213" spans="2:7" x14ac:dyDescent="0.25">
      <c r="B213" s="11">
        <v>0.95</v>
      </c>
      <c r="C213" s="6">
        <f t="shared" si="19"/>
        <v>2.2941318522096108E-2</v>
      </c>
      <c r="D213" s="6">
        <f t="shared" si="20"/>
        <v>0.20526442888191257</v>
      </c>
      <c r="E213" s="5">
        <f t="shared" si="21"/>
        <v>0.77179425259599121</v>
      </c>
      <c r="G213" s="1">
        <f t="shared" si="22"/>
        <v>8.9473684210526319</v>
      </c>
    </row>
    <row r="214" spans="2:7" x14ac:dyDescent="0.25">
      <c r="B214" s="11">
        <v>1</v>
      </c>
      <c r="C214" s="6">
        <f t="shared" si="19"/>
        <v>2.4119633381572598E-2</v>
      </c>
      <c r="D214" s="6">
        <f t="shared" si="20"/>
        <v>0.2050168837433671</v>
      </c>
      <c r="E214" s="5">
        <f t="shared" si="21"/>
        <v>0.77086348287506024</v>
      </c>
      <c r="G214" s="1">
        <f t="shared" si="22"/>
        <v>8.5</v>
      </c>
    </row>
    <row r="215" spans="2:7" x14ac:dyDescent="0.25">
      <c r="B215" s="11">
        <v>1.05</v>
      </c>
      <c r="C215" s="6">
        <f t="shared" si="19"/>
        <v>2.5295109612141656E-2</v>
      </c>
      <c r="D215" s="6">
        <f t="shared" si="20"/>
        <v>0.20476993495543244</v>
      </c>
      <c r="E215" s="5">
        <f t="shared" si="21"/>
        <v>0.76993495543242596</v>
      </c>
      <c r="G215" s="1">
        <f t="shared" si="22"/>
        <v>8.0952380952380949</v>
      </c>
    </row>
    <row r="216" spans="2:7" x14ac:dyDescent="0.25">
      <c r="B216" s="11">
        <v>1.1000000000000001</v>
      </c>
      <c r="C216" s="6">
        <f t="shared" si="19"/>
        <v>2.6467757459095284E-2</v>
      </c>
      <c r="D216" s="6">
        <f t="shared" si="20"/>
        <v>0.20452358036573628</v>
      </c>
      <c r="E216" s="5">
        <f t="shared" si="21"/>
        <v>0.76900866217516839</v>
      </c>
      <c r="G216" s="1">
        <f t="shared" si="22"/>
        <v>7.7272727272727275</v>
      </c>
    </row>
    <row r="217" spans="2:7" x14ac:dyDescent="0.25">
      <c r="B217" s="11">
        <v>1.1499999999999999</v>
      </c>
      <c r="C217" s="6">
        <f t="shared" si="19"/>
        <v>2.7637587118481133E-2</v>
      </c>
      <c r="D217" s="6">
        <f t="shared" si="20"/>
        <v>0.20427781783225188</v>
      </c>
      <c r="E217" s="5">
        <f t="shared" si="21"/>
        <v>0.76808459504926707</v>
      </c>
      <c r="G217" s="1">
        <f t="shared" si="22"/>
        <v>7.3913043478260878</v>
      </c>
    </row>
    <row r="218" spans="2:7" x14ac:dyDescent="0.25">
      <c r="B218" s="11">
        <v>1.2</v>
      </c>
      <c r="C218" s="6">
        <f t="shared" si="19"/>
        <v>2.8804608737397978E-2</v>
      </c>
      <c r="D218" s="6">
        <f t="shared" si="20"/>
        <v>0.20403264522323569</v>
      </c>
      <c r="E218" s="5">
        <f t="shared" si="21"/>
        <v>0.76716274603936618</v>
      </c>
      <c r="G218" s="1">
        <f t="shared" si="22"/>
        <v>7.0833333333333339</v>
      </c>
    </row>
    <row r="219" spans="2:7" x14ac:dyDescent="0.25">
      <c r="B219" s="11">
        <v>1.25</v>
      </c>
      <c r="C219" s="6">
        <f t="shared" si="19"/>
        <v>2.9968832414289139E-2</v>
      </c>
      <c r="D219" s="6">
        <f t="shared" si="20"/>
        <v>0.20378806041716616</v>
      </c>
      <c r="E219" s="5">
        <f t="shared" si="21"/>
        <v>0.76624310716854471</v>
      </c>
      <c r="G219" s="1">
        <f t="shared" si="22"/>
        <v>6.8000000000000007</v>
      </c>
    </row>
    <row r="220" spans="2:7" x14ac:dyDescent="0.25">
      <c r="B220" s="11">
        <v>1.3</v>
      </c>
      <c r="C220" s="6">
        <f t="shared" si="19"/>
        <v>3.1130268199233719E-2</v>
      </c>
      <c r="D220" s="6">
        <f t="shared" si="20"/>
        <v>0.20354406130268199</v>
      </c>
      <c r="E220" s="5">
        <f t="shared" si="21"/>
        <v>0.7653256704980842</v>
      </c>
      <c r="G220" s="1">
        <f t="shared" si="22"/>
        <v>6.5384615384615374</v>
      </c>
    </row>
    <row r="221" spans="2:7" x14ac:dyDescent="0.25">
      <c r="B221" s="10">
        <v>1.35</v>
      </c>
      <c r="C221" s="6">
        <f t="shared" si="19"/>
        <v>3.228892609423583E-2</v>
      </c>
      <c r="D221" s="6">
        <f t="shared" si="20"/>
        <v>0.20330064577852186</v>
      </c>
      <c r="E221" s="5">
        <f t="shared" si="21"/>
        <v>0.76441042812724214</v>
      </c>
      <c r="G221" s="1">
        <f t="shared" si="22"/>
        <v>6.2962962962962949</v>
      </c>
    </row>
    <row r="222" spans="2:7" x14ac:dyDescent="0.25">
      <c r="B222" s="8">
        <v>1.4</v>
      </c>
      <c r="C222" s="6">
        <f t="shared" si="19"/>
        <v>3.3444816053511704E-2</v>
      </c>
      <c r="D222" s="6">
        <f t="shared" si="20"/>
        <v>0.20305781175346393</v>
      </c>
      <c r="E222" s="5">
        <f t="shared" si="21"/>
        <v>0.76349737219302438</v>
      </c>
      <c r="G222" s="1">
        <f t="shared" si="22"/>
        <v>6.0714285714285721</v>
      </c>
    </row>
    <row r="223" spans="2:7" x14ac:dyDescent="0.25">
      <c r="B223" s="8">
        <v>1.45</v>
      </c>
      <c r="C223" s="6">
        <f t="shared" si="19"/>
        <v>3.4597947983774753E-2</v>
      </c>
      <c r="D223" s="6">
        <f t="shared" si="20"/>
        <v>0.20281555714626578</v>
      </c>
      <c r="E223" s="5">
        <f t="shared" si="21"/>
        <v>0.76258649486995933</v>
      </c>
      <c r="G223" s="1">
        <f t="shared" si="22"/>
        <v>5.8620689655172411</v>
      </c>
    </row>
    <row r="224" spans="2:7" x14ac:dyDescent="0.25">
      <c r="B224" s="7">
        <v>1.5</v>
      </c>
      <c r="C224" s="6">
        <f t="shared" si="19"/>
        <v>3.5748331744518587E-2</v>
      </c>
      <c r="D224" s="6">
        <f t="shared" si="20"/>
        <v>0.20257387988560532</v>
      </c>
      <c r="E224" s="5">
        <f t="shared" si="21"/>
        <v>0.76167778836987599</v>
      </c>
      <c r="G224" s="1">
        <f t="shared" si="22"/>
        <v>5.666666666666667</v>
      </c>
    </row>
    <row r="225" spans="2:7" x14ac:dyDescent="0.25">
      <c r="B225" s="8">
        <v>1.55</v>
      </c>
      <c r="C225" s="6">
        <f t="shared" si="19"/>
        <v>3.689597714829803E-2</v>
      </c>
      <c r="D225" s="6">
        <f t="shared" si="20"/>
        <v>0.20233277791002144</v>
      </c>
      <c r="E225" s="5">
        <f t="shared" si="21"/>
        <v>0.76077124494168058</v>
      </c>
      <c r="G225" s="1">
        <f t="shared" si="22"/>
        <v>5.4838709677419351</v>
      </c>
    </row>
    <row r="226" spans="2:7" x14ac:dyDescent="0.25">
      <c r="B226" s="9">
        <v>1.6</v>
      </c>
      <c r="C226" s="6">
        <f t="shared" si="19"/>
        <v>3.8040893961008085E-2</v>
      </c>
      <c r="D226" s="6">
        <f t="shared" si="20"/>
        <v>0.20209224916785543</v>
      </c>
      <c r="E226" s="5">
        <f t="shared" si="21"/>
        <v>0.75986685687113631</v>
      </c>
      <c r="G226" s="1">
        <f t="shared" si="22"/>
        <v>5.3124999999999991</v>
      </c>
    </row>
    <row r="227" spans="2:7" x14ac:dyDescent="0.25">
      <c r="B227" s="8">
        <v>1.65</v>
      </c>
      <c r="C227" s="6">
        <f t="shared" si="19"/>
        <v>3.9183091902161002E-2</v>
      </c>
      <c r="D227" s="6">
        <f t="shared" si="20"/>
        <v>0.20185229161719306</v>
      </c>
      <c r="E227" s="5">
        <f t="shared" si="21"/>
        <v>0.75896461648064584</v>
      </c>
      <c r="G227" s="1">
        <f t="shared" si="22"/>
        <v>5.1515151515151523</v>
      </c>
    </row>
    <row r="228" spans="2:7" x14ac:dyDescent="0.25">
      <c r="B228" s="7">
        <v>1.7</v>
      </c>
      <c r="C228" s="6">
        <f t="shared" si="19"/>
        <v>4.0322580645161282E-2</v>
      </c>
      <c r="D228" s="6">
        <f t="shared" si="20"/>
        <v>0.20161290322580644</v>
      </c>
      <c r="E228" s="5">
        <f t="shared" si="21"/>
        <v>0.75806451612903214</v>
      </c>
      <c r="G228" s="1">
        <f t="shared" si="22"/>
        <v>5.0000000000000009</v>
      </c>
    </row>
    <row r="229" spans="2:7" x14ac:dyDescent="0.25">
      <c r="B229" s="7">
        <v>1.75</v>
      </c>
      <c r="C229" s="6">
        <f t="shared" si="19"/>
        <v>4.1459369817578771E-2</v>
      </c>
      <c r="D229" s="6">
        <f t="shared" si="20"/>
        <v>0.20137408197109688</v>
      </c>
      <c r="E229" s="5">
        <f t="shared" si="21"/>
        <v>0.75716654821132423</v>
      </c>
      <c r="G229" s="1">
        <f t="shared" si="22"/>
        <v>4.8571428571428568</v>
      </c>
    </row>
    <row r="230" spans="2:7" x14ac:dyDescent="0.25">
      <c r="B230" s="7">
        <v>1.8</v>
      </c>
      <c r="C230" s="6">
        <f t="shared" si="19"/>
        <v>4.2593469001419783E-2</v>
      </c>
      <c r="D230" s="6">
        <f t="shared" si="20"/>
        <v>0.20113582584003786</v>
      </c>
      <c r="E230" s="5">
        <f t="shared" si="21"/>
        <v>0.75627070515854233</v>
      </c>
      <c r="G230" s="1">
        <f t="shared" si="22"/>
        <v>4.7222222222222223</v>
      </c>
    </row>
    <row r="231" spans="2:7" ht="13" thickBot="1" x14ac:dyDescent="0.3">
      <c r="B231" s="4">
        <v>1.85</v>
      </c>
      <c r="C231" s="3">
        <f t="shared" si="19"/>
        <v>4.3724887733396361E-2</v>
      </c>
      <c r="D231" s="3">
        <f t="shared" si="20"/>
        <v>0.20089813282911839</v>
      </c>
      <c r="E231" s="2">
        <f t="shared" si="21"/>
        <v>0.75537697943748516</v>
      </c>
      <c r="G231" s="1">
        <f t="shared" si="22"/>
        <v>4.5945945945945939</v>
      </c>
    </row>
  </sheetData>
  <mergeCells count="20">
    <mergeCell ref="I128:K128"/>
    <mergeCell ref="B164:C164"/>
    <mergeCell ref="D164:E164"/>
    <mergeCell ref="D165:E165"/>
    <mergeCell ref="D176:E176"/>
    <mergeCell ref="D177:E177"/>
    <mergeCell ref="B32:H32"/>
    <mergeCell ref="B64:H64"/>
    <mergeCell ref="B96:G96"/>
    <mergeCell ref="B127:H127"/>
    <mergeCell ref="C128:E128"/>
    <mergeCell ref="F128:H128"/>
    <mergeCell ref="B1:D1"/>
    <mergeCell ref="M1:Q1"/>
    <mergeCell ref="B2:B3"/>
    <mergeCell ref="M2:M3"/>
    <mergeCell ref="R4:R24"/>
    <mergeCell ref="G14:G15"/>
    <mergeCell ref="H21:J21"/>
    <mergeCell ref="H22:H23"/>
  </mergeCells>
  <conditionalFormatting sqref="H4:H6 H16:H20 H26:H30">
    <cfRule type="top10" dxfId="37" priority="14" bottom="1" rank="1"/>
    <cfRule type="top10" dxfId="36" priority="15" rank="1"/>
  </conditionalFormatting>
  <conditionalFormatting sqref="N31">
    <cfRule type="top10" dxfId="35" priority="13" rank="1"/>
  </conditionalFormatting>
  <conditionalFormatting sqref="R34:R58">
    <cfRule type="top10" dxfId="34" priority="10" bottom="1" rank="1"/>
    <cfRule type="top10" dxfId="33" priority="12" rank="1"/>
  </conditionalFormatting>
  <conditionalFormatting sqref="S56:S59 M34:M60">
    <cfRule type="top10" dxfId="32" priority="9" bottom="1" rank="1"/>
    <cfRule type="top10" dxfId="31" priority="11" rank="1"/>
  </conditionalFormatting>
  <conditionalFormatting sqref="R66:R90">
    <cfRule type="top10" dxfId="30" priority="3" bottom="1" rank="1"/>
    <cfRule type="top10" dxfId="29" priority="8" rank="1"/>
  </conditionalFormatting>
  <conditionalFormatting sqref="S88:S91 M66:M92">
    <cfRule type="top10" dxfId="28" priority="4" bottom="1" rank="1"/>
    <cfRule type="top10" dxfId="27" priority="7" rank="1"/>
  </conditionalFormatting>
  <conditionalFormatting sqref="T88:T92 H66:H88">
    <cfRule type="top10" dxfId="26" priority="5" bottom="1" rank="1"/>
    <cfRule type="top10" dxfId="25" priority="6" rank="1"/>
  </conditionalFormatting>
  <conditionalFormatting sqref="T56:T60 H34:H57">
    <cfRule type="top10" dxfId="24" priority="1" bottom="1" rank="1"/>
    <cfRule type="top10" dxfId="23" priority="2" rank="1"/>
  </conditionalFormatting>
  <conditionalFormatting sqref="K25:K30">
    <cfRule type="top10" dxfId="22" priority="16" rank="1"/>
  </conditionalFormatting>
  <conditionalFormatting sqref="K25:K28">
    <cfRule type="top10" dxfId="21" priority="17" bottom="1" rank="1"/>
  </conditionalFormatting>
  <conditionalFormatting sqref="L25:L29">
    <cfRule type="top10" dxfId="20" priority="18" rank="1"/>
    <cfRule type="top10" dxfId="19" priority="19" bottom="1" rank="1"/>
    <cfRule type="top10" dxfId="18" priority="20" bottom="1" rank="1"/>
    <cfRule type="top10" dxfId="17" priority="21" rank="1"/>
  </conditionalFormatting>
  <conditionalFormatting sqref="H26:J30 H16:H20 H4:H6">
    <cfRule type="top10" dxfId="16" priority="22" bottom="1" rank="1"/>
    <cfRule type="top10" dxfId="15" priority="23" rank="1"/>
  </conditionalFormatting>
  <conditionalFormatting sqref="H26:J30 H16:H20 H4:H6">
    <cfRule type="top10" dxfId="14" priority="24" percent="1" bottom="1" rank="1"/>
    <cfRule type="top10" dxfId="13" priority="25" rank="1"/>
  </conditionalFormatting>
  <conditionalFormatting sqref="I26:I29">
    <cfRule type="top10" dxfId="12" priority="26" rank="1"/>
    <cfRule type="top10" dxfId="11" priority="27" bottom="1" rank="1"/>
    <cfRule type="top10" dxfId="10" priority="28" bottom="1" rank="1"/>
    <cfRule type="top10" dxfId="9" priority="29" rank="1"/>
  </conditionalFormatting>
  <conditionalFormatting sqref="J26:J30">
    <cfRule type="top10" dxfId="8" priority="30" bottom="1" rank="1"/>
    <cfRule type="top10" dxfId="7" priority="31" bottom="1" rank="1"/>
    <cfRule type="top10" dxfId="6" priority="32" rank="1"/>
  </conditionalFormatting>
  <conditionalFormatting sqref="K25:L30">
    <cfRule type="top10" dxfId="5" priority="33" bottom="1" rank="1"/>
    <cfRule type="top10" dxfId="4" priority="34" rank="1"/>
  </conditionalFormatting>
  <conditionalFormatting sqref="K25:L30">
    <cfRule type="top10" dxfId="3" priority="35" percent="1" bottom="1" rank="1"/>
    <cfRule type="top10" dxfId="2" priority="36" rank="1"/>
  </conditionalFormatting>
  <conditionalFormatting sqref="K25:L30">
    <cfRule type="top10" dxfId="1" priority="37" bottom="1" rank="1"/>
    <cfRule type="top10" dxfId="0" priority="38" rank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CD8C-F54C-4CD5-99BD-253A159299C3}">
  <dimension ref="A1:BI124"/>
  <sheetViews>
    <sheetView tabSelected="1" topLeftCell="O33" zoomScale="85" zoomScaleNormal="85" workbookViewId="0">
      <selection activeCell="A47" sqref="A47:XFD47"/>
    </sheetView>
  </sheetViews>
  <sheetFormatPr baseColWidth="10" defaultRowHeight="14.5" x14ac:dyDescent="0.35"/>
  <cols>
    <col min="1" max="1" width="11.54296875" bestFit="1" customWidth="1"/>
    <col min="2" max="2" width="16.54296875" customWidth="1"/>
    <col min="3" max="3" width="12.7265625" customWidth="1"/>
    <col min="4" max="4" width="11.54296875" bestFit="1" customWidth="1"/>
    <col min="5" max="5" width="12.54296875" customWidth="1"/>
    <col min="6" max="6" width="11.54296875" bestFit="1" customWidth="1"/>
    <col min="7" max="7" width="13.81640625" customWidth="1"/>
    <col min="8" max="8" width="11.54296875" bestFit="1" customWidth="1"/>
    <col min="9" max="9" width="14.1796875" bestFit="1" customWidth="1"/>
    <col min="10" max="10" width="11.54296875" bestFit="1" customWidth="1"/>
    <col min="11" max="11" width="13.26953125" customWidth="1"/>
    <col min="12" max="12" width="11.54296875" bestFit="1" customWidth="1"/>
    <col min="13" max="13" width="14.1796875" bestFit="1" customWidth="1"/>
    <col min="14" max="14" width="11.54296875" bestFit="1" customWidth="1"/>
    <col min="15" max="15" width="14.1796875" bestFit="1" customWidth="1"/>
    <col min="16" max="16" width="11.54296875" bestFit="1" customWidth="1"/>
    <col min="17" max="17" width="14.1796875" bestFit="1" customWidth="1"/>
    <col min="18" max="18" width="14.1796875" customWidth="1"/>
    <col min="19" max="19" width="14.26953125" customWidth="1"/>
    <col min="20" max="20" width="11.54296875" bestFit="1" customWidth="1"/>
    <col min="21" max="21" width="14.453125" customWidth="1"/>
    <col min="22" max="22" width="11.54296875" bestFit="1" customWidth="1"/>
    <col min="23" max="23" width="16.26953125" customWidth="1"/>
    <col min="24" max="24" width="15.81640625" customWidth="1"/>
    <col min="26" max="26" width="11.54296875" bestFit="1" customWidth="1"/>
    <col min="28" max="28" width="17.1796875" customWidth="1"/>
    <col min="29" max="29" width="14.54296875" customWidth="1"/>
    <col min="30" max="30" width="11.54296875" bestFit="1" customWidth="1"/>
    <col min="31" max="31" width="13.7265625" customWidth="1"/>
    <col min="32" max="32" width="11.54296875" bestFit="1" customWidth="1"/>
    <col min="33" max="33" width="19" customWidth="1"/>
    <col min="34" max="34" width="21.1796875" customWidth="1"/>
    <col min="35" max="35" width="15.54296875" customWidth="1"/>
    <col min="36" max="36" width="14.7265625" bestFit="1" customWidth="1"/>
    <col min="37" max="43" width="18.54296875" customWidth="1"/>
    <col min="44" max="44" width="14.7265625" bestFit="1" customWidth="1"/>
    <col min="45" max="45" width="18.54296875" customWidth="1"/>
    <col min="46" max="46" width="25.453125" customWidth="1"/>
    <col min="47" max="50" width="18.54296875" customWidth="1"/>
    <col min="51" max="51" width="14.7265625" bestFit="1" customWidth="1"/>
    <col min="52" max="52" width="13.7265625" customWidth="1"/>
    <col min="53" max="54" width="14.7265625" bestFit="1" customWidth="1"/>
    <col min="61" max="61" width="19.1796875" customWidth="1"/>
  </cols>
  <sheetData>
    <row r="1" spans="1:54" ht="23.5" x14ac:dyDescent="0.55000000000000004">
      <c r="A1" s="191" t="s">
        <v>547</v>
      </c>
      <c r="Q1" t="s">
        <v>172</v>
      </c>
      <c r="R1">
        <v>9.6788392839658808E-6</v>
      </c>
      <c r="X1" s="228"/>
      <c r="Y1" s="228"/>
      <c r="Z1" s="228" t="s">
        <v>171</v>
      </c>
      <c r="AA1" s="228"/>
      <c r="AB1" s="147"/>
      <c r="AC1" s="147"/>
    </row>
    <row r="2" spans="1:54" x14ac:dyDescent="0.35">
      <c r="AP2" s="230" t="s">
        <v>171</v>
      </c>
      <c r="AQ2" s="230"/>
      <c r="AT2" s="230" t="s">
        <v>171</v>
      </c>
      <c r="AU2" s="230"/>
      <c r="AV2" s="230" t="s">
        <v>171</v>
      </c>
      <c r="AW2" s="230"/>
      <c r="AX2" s="230"/>
      <c r="BA2" s="230"/>
      <c r="BB2" s="230"/>
    </row>
    <row r="3" spans="1:54" s="144" customFormat="1" ht="18.75" customHeight="1" x14ac:dyDescent="0.5">
      <c r="A3" s="150" t="s">
        <v>187</v>
      </c>
      <c r="B3" s="223" t="s">
        <v>180</v>
      </c>
      <c r="C3" s="223"/>
      <c r="D3" s="223" t="s">
        <v>150</v>
      </c>
      <c r="E3" s="223"/>
      <c r="F3" s="223" t="s">
        <v>149</v>
      </c>
      <c r="G3" s="223"/>
      <c r="H3" s="223" t="s">
        <v>167</v>
      </c>
      <c r="I3" s="223"/>
      <c r="J3" s="223" t="s">
        <v>147</v>
      </c>
      <c r="K3" s="223"/>
      <c r="L3" s="223" t="s">
        <v>186</v>
      </c>
      <c r="M3" s="223"/>
      <c r="N3" s="223" t="s">
        <v>185</v>
      </c>
      <c r="O3" s="223"/>
      <c r="P3" s="223" t="s">
        <v>144</v>
      </c>
      <c r="Q3" s="223"/>
      <c r="R3" s="223" t="s">
        <v>178</v>
      </c>
      <c r="S3" s="223"/>
      <c r="T3" s="223" t="s">
        <v>184</v>
      </c>
      <c r="U3" s="223"/>
      <c r="V3" s="223" t="s">
        <v>162</v>
      </c>
      <c r="W3" s="223"/>
      <c r="X3" s="223" t="s">
        <v>183</v>
      </c>
      <c r="Y3" s="223"/>
      <c r="Z3" s="225">
        <v>26.3</v>
      </c>
      <c r="AA3" s="225"/>
      <c r="AB3" s="225">
        <v>28.321999999999999</v>
      </c>
      <c r="AC3" s="225"/>
      <c r="AD3" s="223" t="s">
        <v>160</v>
      </c>
      <c r="AE3" s="223"/>
      <c r="AF3" s="223" t="s">
        <v>159</v>
      </c>
      <c r="AG3" s="223"/>
      <c r="AH3" s="223" t="s">
        <v>158</v>
      </c>
      <c r="AI3" s="223"/>
      <c r="AJ3" s="223" t="s">
        <v>175</v>
      </c>
      <c r="AK3" s="223"/>
      <c r="AL3" s="229" t="s">
        <v>156</v>
      </c>
      <c r="AM3" s="229"/>
      <c r="AN3" s="224">
        <v>33.299999999999997</v>
      </c>
      <c r="AO3" s="224"/>
      <c r="AP3" s="231">
        <v>34.200000000000003</v>
      </c>
      <c r="AQ3" s="231"/>
      <c r="AR3" s="223" t="s">
        <v>174</v>
      </c>
      <c r="AS3" s="223"/>
      <c r="AT3" s="232">
        <v>35.5</v>
      </c>
      <c r="AU3" s="232"/>
      <c r="AV3" s="232">
        <v>35.9</v>
      </c>
      <c r="AW3" s="232"/>
      <c r="AX3" s="232"/>
      <c r="AY3" s="223" t="s">
        <v>182</v>
      </c>
      <c r="AZ3" s="223"/>
      <c r="BA3" s="223" t="s">
        <v>153</v>
      </c>
      <c r="BB3" s="223"/>
    </row>
    <row r="4" spans="1:54" x14ac:dyDescent="0.35">
      <c r="A4" s="137" t="s">
        <v>46</v>
      </c>
      <c r="B4" s="136" t="s">
        <v>552</v>
      </c>
      <c r="C4" s="136" t="s">
        <v>152</v>
      </c>
      <c r="D4" s="136" t="s">
        <v>552</v>
      </c>
      <c r="E4" s="136" t="s">
        <v>152</v>
      </c>
      <c r="F4" s="136" t="s">
        <v>552</v>
      </c>
      <c r="G4" s="136" t="s">
        <v>152</v>
      </c>
      <c r="H4" s="136" t="s">
        <v>552</v>
      </c>
      <c r="I4" s="136" t="s">
        <v>152</v>
      </c>
      <c r="J4" s="136" t="s">
        <v>552</v>
      </c>
      <c r="K4" s="136" t="s">
        <v>152</v>
      </c>
      <c r="L4" s="136" t="s">
        <v>552</v>
      </c>
      <c r="M4" s="136" t="s">
        <v>152</v>
      </c>
      <c r="N4" s="136" t="s">
        <v>552</v>
      </c>
      <c r="O4" s="136" t="s">
        <v>152</v>
      </c>
      <c r="P4" s="136" t="s">
        <v>552</v>
      </c>
      <c r="Q4" s="136" t="s">
        <v>152</v>
      </c>
      <c r="R4" s="136" t="s">
        <v>552</v>
      </c>
      <c r="S4" s="136" t="s">
        <v>152</v>
      </c>
      <c r="T4" s="136" t="s">
        <v>552</v>
      </c>
      <c r="U4" s="136" t="s">
        <v>152</v>
      </c>
      <c r="V4" s="136" t="s">
        <v>552</v>
      </c>
      <c r="W4" s="136" t="s">
        <v>152</v>
      </c>
      <c r="X4" s="136" t="s">
        <v>552</v>
      </c>
      <c r="Y4" s="136" t="s">
        <v>152</v>
      </c>
      <c r="Z4" s="142" t="s">
        <v>552</v>
      </c>
      <c r="AA4" s="142" t="s">
        <v>152</v>
      </c>
      <c r="AB4" s="142" t="s">
        <v>552</v>
      </c>
      <c r="AC4" s="142" t="s">
        <v>152</v>
      </c>
      <c r="AD4" s="136" t="s">
        <v>552</v>
      </c>
      <c r="AE4" s="136" t="s">
        <v>152</v>
      </c>
      <c r="AF4" s="136" t="s">
        <v>552</v>
      </c>
      <c r="AG4" s="136" t="s">
        <v>152</v>
      </c>
      <c r="AH4" s="136" t="s">
        <v>552</v>
      </c>
      <c r="AI4" s="136" t="s">
        <v>152</v>
      </c>
      <c r="AJ4" s="136" t="s">
        <v>552</v>
      </c>
      <c r="AK4" s="136" t="s">
        <v>152</v>
      </c>
      <c r="AL4" s="139" t="s">
        <v>552</v>
      </c>
      <c r="AM4" s="139" t="s">
        <v>152</v>
      </c>
      <c r="AN4" s="143" t="s">
        <v>552</v>
      </c>
      <c r="AO4" s="143" t="s">
        <v>152</v>
      </c>
      <c r="AP4" s="143" t="s">
        <v>552</v>
      </c>
      <c r="AQ4" s="143" t="s">
        <v>152</v>
      </c>
      <c r="AR4" s="136" t="s">
        <v>552</v>
      </c>
      <c r="AS4" s="136" t="s">
        <v>152</v>
      </c>
      <c r="AT4" s="142" t="s">
        <v>552</v>
      </c>
      <c r="AU4" s="142" t="s">
        <v>152</v>
      </c>
      <c r="AV4" s="142" t="s">
        <v>552</v>
      </c>
      <c r="AW4" s="142"/>
      <c r="AX4" s="142" t="s">
        <v>152</v>
      </c>
      <c r="AY4" s="136" t="s">
        <v>552</v>
      </c>
      <c r="AZ4" s="136" t="s">
        <v>152</v>
      </c>
      <c r="BA4" s="136" t="s">
        <v>552</v>
      </c>
      <c r="BB4" s="136" t="s">
        <v>152</v>
      </c>
    </row>
    <row r="5" spans="1:54" x14ac:dyDescent="0.35">
      <c r="A5" s="137">
        <v>600</v>
      </c>
      <c r="B5" s="136">
        <v>2.7</v>
      </c>
      <c r="C5" s="136">
        <f t="shared" ref="C5:C25" si="0">B5*$U$27/1</f>
        <v>2.6132866066707879E-5</v>
      </c>
      <c r="D5" s="136">
        <v>11.1</v>
      </c>
      <c r="E5" s="136">
        <f t="shared" ref="E5:E25" si="1">D5*$U$27/1</f>
        <v>1.0743511605202127E-4</v>
      </c>
      <c r="F5" s="136">
        <v>0</v>
      </c>
      <c r="G5" s="136">
        <f t="shared" ref="G5:G25" si="2">F5*$U$27/2</f>
        <v>0</v>
      </c>
      <c r="H5" s="136">
        <v>0</v>
      </c>
      <c r="I5" s="136">
        <f t="shared" ref="I5:I25" si="3">H5*$U$27/2</f>
        <v>0</v>
      </c>
      <c r="J5" s="136">
        <v>0</v>
      </c>
      <c r="K5" s="136">
        <f t="shared" ref="K5:K25" si="4">J5*$U$27/2</f>
        <v>0</v>
      </c>
      <c r="L5" s="136">
        <v>0</v>
      </c>
      <c r="M5" s="136">
        <f t="shared" ref="M5:M25" si="5">L5*$U$27/3</f>
        <v>0</v>
      </c>
      <c r="N5" s="136">
        <v>0</v>
      </c>
      <c r="O5" s="136">
        <f t="shared" ref="O5:O25" si="6">N5*$U$27/3</f>
        <v>0</v>
      </c>
      <c r="P5" s="136">
        <v>0</v>
      </c>
      <c r="Q5" s="136">
        <f t="shared" ref="Q5:Q25" si="7">P5*$U$27/3</f>
        <v>0</v>
      </c>
      <c r="R5" s="136">
        <v>0</v>
      </c>
      <c r="S5" s="136">
        <f t="shared" ref="S5:S25" si="8">R5*$U$27/2</f>
        <v>0</v>
      </c>
      <c r="T5" s="136">
        <v>0</v>
      </c>
      <c r="U5" s="136">
        <f t="shared" ref="U5:U25" si="9">T5*$U$27/4</f>
        <v>0</v>
      </c>
      <c r="V5" s="136">
        <v>0</v>
      </c>
      <c r="W5" s="136">
        <f t="shared" ref="W5:W25" si="10">V5*$U$27/4</f>
        <v>0</v>
      </c>
      <c r="X5" s="136">
        <v>0</v>
      </c>
      <c r="Y5" s="136">
        <f t="shared" ref="Y5:Y25" si="11">X5*$R$1/4</f>
        <v>0</v>
      </c>
      <c r="Z5" s="136">
        <v>0</v>
      </c>
      <c r="AA5" s="136"/>
      <c r="AB5" s="136">
        <v>0</v>
      </c>
      <c r="AC5" s="136"/>
      <c r="AD5" s="136">
        <v>0</v>
      </c>
      <c r="AE5" s="136">
        <f t="shared" ref="AE5:AE25" si="12">AD5*$U$27/4</f>
        <v>0</v>
      </c>
      <c r="AF5" s="136">
        <v>0</v>
      </c>
      <c r="AG5" s="136">
        <f t="shared" ref="AG5:AG25" si="13">AF5*$U$27/3</f>
        <v>0</v>
      </c>
      <c r="AH5" s="136">
        <v>0</v>
      </c>
      <c r="AI5" s="136">
        <f t="shared" ref="AI5:AI25" si="14">AH5*$U$27/3</f>
        <v>0</v>
      </c>
      <c r="AJ5" s="136">
        <v>0</v>
      </c>
      <c r="AK5" s="136">
        <f t="shared" ref="AK5:AK25" si="15">AJ5*$U$27/5</f>
        <v>0</v>
      </c>
      <c r="AL5" s="136">
        <v>0</v>
      </c>
      <c r="AM5" s="136">
        <f t="shared" ref="AM5:AM25" si="16">AL5*$U$27/5</f>
        <v>0</v>
      </c>
      <c r="AN5" s="136">
        <v>0</v>
      </c>
      <c r="AO5" s="136"/>
      <c r="AP5" s="136">
        <v>0</v>
      </c>
      <c r="AQ5" s="136"/>
      <c r="AR5" s="136">
        <v>0</v>
      </c>
      <c r="AS5" s="136">
        <f t="shared" ref="AS5:AS25" si="17">AR5*$U$27/4</f>
        <v>0</v>
      </c>
      <c r="AT5" s="136">
        <v>0</v>
      </c>
      <c r="AU5" s="136"/>
      <c r="AV5" s="136">
        <v>0</v>
      </c>
      <c r="AW5" s="136"/>
      <c r="AX5" s="136"/>
      <c r="AY5" s="136">
        <v>0</v>
      </c>
      <c r="AZ5" s="136">
        <f t="shared" ref="AZ5:AZ25" si="18">AY5*$U$27/6</f>
        <v>0</v>
      </c>
      <c r="BA5" s="136">
        <v>0</v>
      </c>
      <c r="BB5" s="136">
        <f t="shared" ref="BB5:BB25" si="19">BA5*$R$1/7</f>
        <v>0</v>
      </c>
    </row>
    <row r="6" spans="1:54" x14ac:dyDescent="0.35">
      <c r="A6" s="137">
        <v>625</v>
      </c>
      <c r="B6" s="136">
        <v>6.5</v>
      </c>
      <c r="C6" s="136">
        <f t="shared" si="0"/>
        <v>6.2912455345778224E-5</v>
      </c>
      <c r="D6" s="136">
        <v>11.3</v>
      </c>
      <c r="E6" s="136">
        <f t="shared" si="1"/>
        <v>1.0937088390881446E-4</v>
      </c>
      <c r="F6" s="136">
        <v>0</v>
      </c>
      <c r="G6" s="136">
        <f t="shared" si="2"/>
        <v>0</v>
      </c>
      <c r="H6" s="136">
        <v>0</v>
      </c>
      <c r="I6" s="136">
        <f t="shared" si="3"/>
        <v>0</v>
      </c>
      <c r="J6" s="136">
        <v>0</v>
      </c>
      <c r="K6" s="136">
        <f t="shared" si="4"/>
        <v>0</v>
      </c>
      <c r="L6" s="136">
        <v>0</v>
      </c>
      <c r="M6" s="136">
        <f t="shared" si="5"/>
        <v>0</v>
      </c>
      <c r="N6" s="136">
        <v>0</v>
      </c>
      <c r="O6" s="136">
        <f t="shared" si="6"/>
        <v>0</v>
      </c>
      <c r="P6" s="136">
        <v>0</v>
      </c>
      <c r="Q6" s="136">
        <f t="shared" si="7"/>
        <v>0</v>
      </c>
      <c r="R6" s="136">
        <v>0</v>
      </c>
      <c r="S6" s="136">
        <f t="shared" si="8"/>
        <v>0</v>
      </c>
      <c r="T6" s="136">
        <v>0</v>
      </c>
      <c r="U6" s="136">
        <f t="shared" si="9"/>
        <v>0</v>
      </c>
      <c r="V6" s="136">
        <v>0</v>
      </c>
      <c r="W6" s="136">
        <f t="shared" si="10"/>
        <v>0</v>
      </c>
      <c r="X6" s="136">
        <v>0</v>
      </c>
      <c r="Y6" s="136">
        <f t="shared" si="11"/>
        <v>0</v>
      </c>
      <c r="Z6" s="136">
        <v>0</v>
      </c>
      <c r="AA6" s="136"/>
      <c r="AB6" s="136">
        <v>0</v>
      </c>
      <c r="AC6" s="136"/>
      <c r="AD6" s="136">
        <v>0</v>
      </c>
      <c r="AE6" s="136">
        <f t="shared" si="12"/>
        <v>0</v>
      </c>
      <c r="AF6" s="136">
        <v>0</v>
      </c>
      <c r="AG6" s="136">
        <f t="shared" si="13"/>
        <v>0</v>
      </c>
      <c r="AH6" s="136">
        <v>0</v>
      </c>
      <c r="AI6" s="136">
        <f t="shared" si="14"/>
        <v>0</v>
      </c>
      <c r="AJ6" s="136">
        <v>0</v>
      </c>
      <c r="AK6" s="136">
        <f t="shared" si="15"/>
        <v>0</v>
      </c>
      <c r="AL6" s="136">
        <v>0</v>
      </c>
      <c r="AM6" s="136">
        <f t="shared" si="16"/>
        <v>0</v>
      </c>
      <c r="AN6" s="136">
        <v>0</v>
      </c>
      <c r="AO6" s="136"/>
      <c r="AP6" s="136">
        <v>0</v>
      </c>
      <c r="AQ6" s="136"/>
      <c r="AR6" s="136">
        <v>0</v>
      </c>
      <c r="AS6" s="136">
        <f t="shared" si="17"/>
        <v>0</v>
      </c>
      <c r="AT6" s="136">
        <v>0</v>
      </c>
      <c r="AU6" s="136"/>
      <c r="AV6" s="136">
        <v>0</v>
      </c>
      <c r="AW6" s="136"/>
      <c r="AX6" s="136"/>
      <c r="AY6" s="136">
        <v>0</v>
      </c>
      <c r="AZ6" s="136">
        <f t="shared" si="18"/>
        <v>0</v>
      </c>
      <c r="BA6" s="136">
        <v>0</v>
      </c>
      <c r="BB6" s="136">
        <f t="shared" si="19"/>
        <v>0</v>
      </c>
    </row>
    <row r="7" spans="1:54" x14ac:dyDescent="0.35">
      <c r="A7" s="138">
        <v>650</v>
      </c>
      <c r="B7" s="136">
        <v>6.2</v>
      </c>
      <c r="C7" s="136">
        <f t="shared" si="0"/>
        <v>6.0008803560588463E-5</v>
      </c>
      <c r="D7" s="136">
        <v>13.1</v>
      </c>
      <c r="E7" s="136">
        <f t="shared" si="1"/>
        <v>1.2679279461995304E-4</v>
      </c>
      <c r="F7" s="136">
        <v>0</v>
      </c>
      <c r="G7" s="136">
        <f t="shared" si="2"/>
        <v>0</v>
      </c>
      <c r="H7" s="136">
        <v>0</v>
      </c>
      <c r="I7" s="136">
        <f t="shared" si="3"/>
        <v>0</v>
      </c>
      <c r="J7" s="136">
        <v>0</v>
      </c>
      <c r="K7" s="136">
        <f t="shared" si="4"/>
        <v>0</v>
      </c>
      <c r="L7" s="136">
        <v>0</v>
      </c>
      <c r="M7" s="136">
        <f t="shared" si="5"/>
        <v>0</v>
      </c>
      <c r="N7" s="136">
        <v>0</v>
      </c>
      <c r="O7" s="136">
        <f t="shared" si="6"/>
        <v>0</v>
      </c>
      <c r="P7" s="136">
        <v>0</v>
      </c>
      <c r="Q7" s="136">
        <f t="shared" si="7"/>
        <v>0</v>
      </c>
      <c r="R7" s="136">
        <v>0</v>
      </c>
      <c r="S7" s="136">
        <f t="shared" si="8"/>
        <v>0</v>
      </c>
      <c r="T7" s="136">
        <v>0</v>
      </c>
      <c r="U7" s="136">
        <f t="shared" si="9"/>
        <v>0</v>
      </c>
      <c r="V7" s="136">
        <v>0</v>
      </c>
      <c r="W7" s="136">
        <f t="shared" si="10"/>
        <v>0</v>
      </c>
      <c r="X7" s="136">
        <v>0</v>
      </c>
      <c r="Y7" s="136">
        <f t="shared" si="11"/>
        <v>0</v>
      </c>
      <c r="Z7" s="136">
        <v>0</v>
      </c>
      <c r="AA7" s="136"/>
      <c r="AB7" s="136">
        <v>0</v>
      </c>
      <c r="AC7" s="136"/>
      <c r="AD7" s="136">
        <v>0</v>
      </c>
      <c r="AE7" s="136">
        <f t="shared" si="12"/>
        <v>0</v>
      </c>
      <c r="AF7" s="136">
        <v>0</v>
      </c>
      <c r="AG7" s="136">
        <f t="shared" si="13"/>
        <v>0</v>
      </c>
      <c r="AH7" s="136">
        <v>0</v>
      </c>
      <c r="AI7" s="136">
        <f t="shared" si="14"/>
        <v>0</v>
      </c>
      <c r="AJ7" s="136">
        <v>0</v>
      </c>
      <c r="AK7" s="136">
        <f t="shared" si="15"/>
        <v>0</v>
      </c>
      <c r="AL7" s="136">
        <v>0</v>
      </c>
      <c r="AM7" s="136">
        <f t="shared" si="16"/>
        <v>0</v>
      </c>
      <c r="AN7" s="136">
        <v>0</v>
      </c>
      <c r="AO7" s="136"/>
      <c r="AP7" s="136">
        <v>0</v>
      </c>
      <c r="AQ7" s="136"/>
      <c r="AR7" s="136">
        <v>0</v>
      </c>
      <c r="AS7" s="136">
        <f t="shared" si="17"/>
        <v>0</v>
      </c>
      <c r="AT7" s="136">
        <v>0</v>
      </c>
      <c r="AU7" s="136"/>
      <c r="AV7" s="136">
        <v>0</v>
      </c>
      <c r="AW7" s="136"/>
      <c r="AX7" s="136"/>
      <c r="AY7" s="136">
        <v>0</v>
      </c>
      <c r="AZ7" s="136">
        <f t="shared" si="18"/>
        <v>0</v>
      </c>
      <c r="BA7" s="136">
        <v>0</v>
      </c>
      <c r="BB7" s="136">
        <f t="shared" si="19"/>
        <v>0</v>
      </c>
    </row>
    <row r="8" spans="1:54" x14ac:dyDescent="0.35">
      <c r="A8" s="137">
        <v>675</v>
      </c>
      <c r="B8" s="136">
        <v>5</v>
      </c>
      <c r="C8" s="136">
        <f t="shared" si="0"/>
        <v>4.8394196419829401E-5</v>
      </c>
      <c r="D8" s="136">
        <v>20.5</v>
      </c>
      <c r="E8" s="136">
        <f t="shared" si="1"/>
        <v>1.9841620532130055E-4</v>
      </c>
      <c r="F8" s="136">
        <v>0</v>
      </c>
      <c r="G8" s="136">
        <f t="shared" si="2"/>
        <v>0</v>
      </c>
      <c r="H8" s="136">
        <v>0</v>
      </c>
      <c r="I8" s="136">
        <f t="shared" si="3"/>
        <v>0</v>
      </c>
      <c r="J8" s="136">
        <v>0</v>
      </c>
      <c r="K8" s="136">
        <f t="shared" si="4"/>
        <v>0</v>
      </c>
      <c r="L8" s="136">
        <v>0</v>
      </c>
      <c r="M8" s="136">
        <f t="shared" si="5"/>
        <v>0</v>
      </c>
      <c r="N8" s="136">
        <v>0</v>
      </c>
      <c r="O8" s="136">
        <f t="shared" si="6"/>
        <v>0</v>
      </c>
      <c r="P8" s="136">
        <v>0</v>
      </c>
      <c r="Q8" s="136">
        <f t="shared" si="7"/>
        <v>0</v>
      </c>
      <c r="R8" s="136">
        <v>0</v>
      </c>
      <c r="S8" s="136">
        <f t="shared" si="8"/>
        <v>0</v>
      </c>
      <c r="T8" s="136">
        <v>0</v>
      </c>
      <c r="U8" s="136">
        <f t="shared" si="9"/>
        <v>0</v>
      </c>
      <c r="V8" s="136">
        <v>0</v>
      </c>
      <c r="W8" s="136">
        <f t="shared" si="10"/>
        <v>0</v>
      </c>
      <c r="X8" s="136">
        <v>0</v>
      </c>
      <c r="Y8" s="136">
        <f t="shared" si="11"/>
        <v>0</v>
      </c>
      <c r="Z8" s="136">
        <v>0</v>
      </c>
      <c r="AA8" s="136"/>
      <c r="AB8" s="136">
        <v>0</v>
      </c>
      <c r="AC8" s="136"/>
      <c r="AD8" s="136">
        <v>0</v>
      </c>
      <c r="AE8" s="136">
        <f t="shared" si="12"/>
        <v>0</v>
      </c>
      <c r="AF8" s="136">
        <v>0</v>
      </c>
      <c r="AG8" s="136">
        <f t="shared" si="13"/>
        <v>0</v>
      </c>
      <c r="AH8" s="136">
        <v>0</v>
      </c>
      <c r="AI8" s="136">
        <f t="shared" si="14"/>
        <v>0</v>
      </c>
      <c r="AJ8" s="136">
        <v>0</v>
      </c>
      <c r="AK8" s="136">
        <f t="shared" si="15"/>
        <v>0</v>
      </c>
      <c r="AL8" s="136">
        <v>0</v>
      </c>
      <c r="AM8" s="136">
        <f t="shared" si="16"/>
        <v>0</v>
      </c>
      <c r="AN8" s="136">
        <v>0</v>
      </c>
      <c r="AO8" s="136"/>
      <c r="AP8" s="136">
        <v>0</v>
      </c>
      <c r="AQ8" s="136"/>
      <c r="AR8" s="136">
        <v>0</v>
      </c>
      <c r="AS8" s="136">
        <f t="shared" si="17"/>
        <v>0</v>
      </c>
      <c r="AT8" s="136">
        <v>0</v>
      </c>
      <c r="AU8" s="136"/>
      <c r="AV8" s="136">
        <v>0</v>
      </c>
      <c r="AW8" s="136"/>
      <c r="AX8" s="136"/>
      <c r="AY8" s="136">
        <v>0</v>
      </c>
      <c r="AZ8" s="136">
        <f t="shared" si="18"/>
        <v>0</v>
      </c>
      <c r="BA8" s="136">
        <v>0</v>
      </c>
      <c r="BB8" s="136">
        <f t="shared" si="19"/>
        <v>0</v>
      </c>
    </row>
    <row r="9" spans="1:54" x14ac:dyDescent="0.35">
      <c r="A9" s="137">
        <v>700</v>
      </c>
      <c r="B9" s="136">
        <v>8.1</v>
      </c>
      <c r="C9" s="136">
        <f t="shared" si="0"/>
        <v>7.8398598200123636E-5</v>
      </c>
      <c r="D9" s="136">
        <v>27.8</v>
      </c>
      <c r="E9" s="136">
        <f t="shared" si="1"/>
        <v>2.690717320942515E-4</v>
      </c>
      <c r="F9" s="136">
        <v>0</v>
      </c>
      <c r="G9" s="136">
        <f t="shared" si="2"/>
        <v>0</v>
      </c>
      <c r="H9" s="136">
        <v>0</v>
      </c>
      <c r="I9" s="136">
        <f t="shared" si="3"/>
        <v>0</v>
      </c>
      <c r="J9" s="136">
        <v>0</v>
      </c>
      <c r="K9" s="136">
        <f t="shared" si="4"/>
        <v>0</v>
      </c>
      <c r="L9" s="136">
        <v>0</v>
      </c>
      <c r="M9" s="136">
        <f t="shared" si="5"/>
        <v>0</v>
      </c>
      <c r="N9" s="136">
        <v>0</v>
      </c>
      <c r="O9" s="136">
        <f t="shared" si="6"/>
        <v>0</v>
      </c>
      <c r="P9" s="136">
        <v>0</v>
      </c>
      <c r="Q9" s="136">
        <f t="shared" si="7"/>
        <v>0</v>
      </c>
      <c r="R9" s="136">
        <v>0</v>
      </c>
      <c r="S9" s="136">
        <f t="shared" si="8"/>
        <v>0</v>
      </c>
      <c r="T9" s="136">
        <v>0</v>
      </c>
      <c r="U9" s="136">
        <f t="shared" si="9"/>
        <v>0</v>
      </c>
      <c r="V9" s="136">
        <v>0</v>
      </c>
      <c r="W9" s="136">
        <f t="shared" si="10"/>
        <v>0</v>
      </c>
      <c r="X9" s="136">
        <v>0</v>
      </c>
      <c r="Y9" s="136">
        <f t="shared" si="11"/>
        <v>0</v>
      </c>
      <c r="Z9" s="136">
        <v>0</v>
      </c>
      <c r="AA9" s="136"/>
      <c r="AB9" s="136">
        <v>0</v>
      </c>
      <c r="AC9" s="136"/>
      <c r="AD9" s="136">
        <v>0</v>
      </c>
      <c r="AE9" s="136">
        <f t="shared" si="12"/>
        <v>0</v>
      </c>
      <c r="AF9" s="136">
        <v>0</v>
      </c>
      <c r="AG9" s="136">
        <f t="shared" si="13"/>
        <v>0</v>
      </c>
      <c r="AH9" s="136">
        <v>0</v>
      </c>
      <c r="AI9" s="136">
        <f t="shared" si="14"/>
        <v>0</v>
      </c>
      <c r="AJ9" s="136">
        <v>0</v>
      </c>
      <c r="AK9" s="136">
        <f t="shared" si="15"/>
        <v>0</v>
      </c>
      <c r="AL9" s="136">
        <v>0</v>
      </c>
      <c r="AM9" s="136">
        <f t="shared" si="16"/>
        <v>0</v>
      </c>
      <c r="AN9" s="136">
        <v>0</v>
      </c>
      <c r="AO9" s="136"/>
      <c r="AP9" s="136">
        <v>0</v>
      </c>
      <c r="AQ9" s="136"/>
      <c r="AR9" s="136">
        <v>0</v>
      </c>
      <c r="AS9" s="136">
        <f t="shared" si="17"/>
        <v>0</v>
      </c>
      <c r="AT9" s="136">
        <v>0</v>
      </c>
      <c r="AU9" s="136"/>
      <c r="AV9" s="136">
        <v>0</v>
      </c>
      <c r="AW9" s="136"/>
      <c r="AX9" s="136"/>
      <c r="AY9" s="136">
        <v>0</v>
      </c>
      <c r="AZ9" s="136">
        <f t="shared" si="18"/>
        <v>0</v>
      </c>
      <c r="BA9" s="136">
        <v>0</v>
      </c>
      <c r="BB9" s="136">
        <f t="shared" si="19"/>
        <v>0</v>
      </c>
    </row>
    <row r="10" spans="1:54" x14ac:dyDescent="0.35">
      <c r="A10" s="137">
        <v>725</v>
      </c>
      <c r="B10" s="136">
        <v>11.9</v>
      </c>
      <c r="C10" s="136">
        <f t="shared" si="0"/>
        <v>1.1517818747919398E-4</v>
      </c>
      <c r="D10" s="136">
        <v>33.5</v>
      </c>
      <c r="E10" s="136">
        <f t="shared" si="1"/>
        <v>3.24241116012857E-4</v>
      </c>
      <c r="F10" s="136">
        <v>0</v>
      </c>
      <c r="G10" s="136">
        <f t="shared" si="2"/>
        <v>0</v>
      </c>
      <c r="H10" s="136">
        <v>0</v>
      </c>
      <c r="I10" s="136">
        <f t="shared" si="3"/>
        <v>0</v>
      </c>
      <c r="J10" s="136">
        <v>0</v>
      </c>
      <c r="K10" s="136">
        <f t="shared" si="4"/>
        <v>0</v>
      </c>
      <c r="L10" s="136">
        <v>0</v>
      </c>
      <c r="M10" s="136">
        <f t="shared" si="5"/>
        <v>0</v>
      </c>
      <c r="N10" s="136">
        <v>0</v>
      </c>
      <c r="O10" s="136">
        <f t="shared" si="6"/>
        <v>0</v>
      </c>
      <c r="P10" s="136">
        <v>0</v>
      </c>
      <c r="Q10" s="136">
        <f t="shared" si="7"/>
        <v>0</v>
      </c>
      <c r="R10" s="136">
        <v>0</v>
      </c>
      <c r="S10" s="136">
        <f t="shared" si="8"/>
        <v>0</v>
      </c>
      <c r="T10" s="136">
        <v>0</v>
      </c>
      <c r="U10" s="136">
        <f t="shared" si="9"/>
        <v>0</v>
      </c>
      <c r="V10" s="136">
        <v>0</v>
      </c>
      <c r="W10" s="136">
        <f t="shared" si="10"/>
        <v>0</v>
      </c>
      <c r="X10" s="136">
        <v>0</v>
      </c>
      <c r="Y10" s="136">
        <f t="shared" si="11"/>
        <v>0</v>
      </c>
      <c r="Z10" s="136">
        <v>0</v>
      </c>
      <c r="AA10" s="136"/>
      <c r="AB10" s="136">
        <v>0</v>
      </c>
      <c r="AC10" s="136"/>
      <c r="AD10" s="136">
        <v>0</v>
      </c>
      <c r="AE10" s="136">
        <f t="shared" si="12"/>
        <v>0</v>
      </c>
      <c r="AF10" s="136">
        <v>0</v>
      </c>
      <c r="AG10" s="136">
        <f t="shared" si="13"/>
        <v>0</v>
      </c>
      <c r="AH10" s="136">
        <v>0</v>
      </c>
      <c r="AI10" s="136">
        <f t="shared" si="14"/>
        <v>0</v>
      </c>
      <c r="AJ10" s="136">
        <v>0</v>
      </c>
      <c r="AK10" s="136">
        <f t="shared" si="15"/>
        <v>0</v>
      </c>
      <c r="AL10" s="136">
        <v>0</v>
      </c>
      <c r="AM10" s="136">
        <f t="shared" si="16"/>
        <v>0</v>
      </c>
      <c r="AN10" s="136">
        <v>0</v>
      </c>
      <c r="AO10" s="136"/>
      <c r="AP10" s="136">
        <v>0</v>
      </c>
      <c r="AQ10" s="136"/>
      <c r="AR10" s="136">
        <v>0</v>
      </c>
      <c r="AS10" s="136">
        <f t="shared" si="17"/>
        <v>0</v>
      </c>
      <c r="AT10" s="136">
        <v>0</v>
      </c>
      <c r="AU10" s="136"/>
      <c r="AV10" s="136">
        <v>0</v>
      </c>
      <c r="AW10" s="136"/>
      <c r="AX10" s="136"/>
      <c r="AY10" s="136">
        <v>0</v>
      </c>
      <c r="AZ10" s="136">
        <f t="shared" si="18"/>
        <v>0</v>
      </c>
      <c r="BA10" s="136">
        <v>0</v>
      </c>
      <c r="BB10" s="136">
        <f t="shared" si="19"/>
        <v>0</v>
      </c>
    </row>
    <row r="11" spans="1:54" x14ac:dyDescent="0.35">
      <c r="A11" s="137">
        <v>750</v>
      </c>
      <c r="B11" s="136">
        <v>21.3</v>
      </c>
      <c r="C11" s="136">
        <f t="shared" si="0"/>
        <v>2.0615927674847326E-4</v>
      </c>
      <c r="D11" s="136">
        <v>62.8</v>
      </c>
      <c r="E11" s="136">
        <f t="shared" si="1"/>
        <v>6.078311070330573E-4</v>
      </c>
      <c r="F11" s="136">
        <v>0</v>
      </c>
      <c r="G11" s="136">
        <f t="shared" si="2"/>
        <v>0</v>
      </c>
      <c r="H11" s="136">
        <v>0</v>
      </c>
      <c r="I11" s="136">
        <f t="shared" si="3"/>
        <v>0</v>
      </c>
      <c r="J11" s="136">
        <v>0</v>
      </c>
      <c r="K11" s="136">
        <f t="shared" si="4"/>
        <v>0</v>
      </c>
      <c r="L11" s="136">
        <v>0</v>
      </c>
      <c r="M11" s="136">
        <f t="shared" si="5"/>
        <v>0</v>
      </c>
      <c r="N11" s="136">
        <v>0</v>
      </c>
      <c r="O11" s="136">
        <f t="shared" si="6"/>
        <v>0</v>
      </c>
      <c r="P11" s="136">
        <v>0</v>
      </c>
      <c r="Q11" s="136">
        <f t="shared" si="7"/>
        <v>0</v>
      </c>
      <c r="R11" s="136">
        <v>0</v>
      </c>
      <c r="S11" s="136">
        <f t="shared" si="8"/>
        <v>0</v>
      </c>
      <c r="T11" s="136">
        <v>0</v>
      </c>
      <c r="U11" s="136">
        <f t="shared" si="9"/>
        <v>0</v>
      </c>
      <c r="V11" s="136">
        <v>0</v>
      </c>
      <c r="W11" s="136">
        <f t="shared" si="10"/>
        <v>0</v>
      </c>
      <c r="X11" s="136">
        <v>0</v>
      </c>
      <c r="Y11" s="136">
        <f t="shared" si="11"/>
        <v>0</v>
      </c>
      <c r="Z11" s="136">
        <v>0</v>
      </c>
      <c r="AA11" s="136"/>
      <c r="AB11" s="136">
        <v>0</v>
      </c>
      <c r="AC11" s="136"/>
      <c r="AD11" s="136">
        <v>0</v>
      </c>
      <c r="AE11" s="136">
        <f t="shared" si="12"/>
        <v>0</v>
      </c>
      <c r="AF11" s="136">
        <v>0</v>
      </c>
      <c r="AG11" s="136">
        <f t="shared" si="13"/>
        <v>0</v>
      </c>
      <c r="AH11" s="136">
        <v>0</v>
      </c>
      <c r="AI11" s="136">
        <f t="shared" si="14"/>
        <v>0</v>
      </c>
      <c r="AJ11" s="136">
        <v>0</v>
      </c>
      <c r="AK11" s="136">
        <f t="shared" si="15"/>
        <v>0</v>
      </c>
      <c r="AL11" s="136">
        <v>0</v>
      </c>
      <c r="AM11" s="136">
        <f t="shared" si="16"/>
        <v>0</v>
      </c>
      <c r="AN11" s="136">
        <v>0</v>
      </c>
      <c r="AO11" s="136"/>
      <c r="AP11" s="136">
        <v>0</v>
      </c>
      <c r="AQ11" s="136"/>
      <c r="AR11" s="136">
        <v>0</v>
      </c>
      <c r="AS11" s="136">
        <f t="shared" si="17"/>
        <v>0</v>
      </c>
      <c r="AT11" s="136">
        <v>0</v>
      </c>
      <c r="AU11" s="136"/>
      <c r="AV11" s="136">
        <v>0</v>
      </c>
      <c r="AW11" s="136"/>
      <c r="AX11" s="136"/>
      <c r="AY11" s="136">
        <v>0</v>
      </c>
      <c r="AZ11" s="136">
        <f t="shared" si="18"/>
        <v>0</v>
      </c>
      <c r="BA11" s="136">
        <v>0</v>
      </c>
      <c r="BB11" s="136">
        <f t="shared" si="19"/>
        <v>0</v>
      </c>
    </row>
    <row r="12" spans="1:54" x14ac:dyDescent="0.35">
      <c r="A12" s="137">
        <v>775</v>
      </c>
      <c r="B12" s="136">
        <v>34.9</v>
      </c>
      <c r="C12" s="136">
        <f t="shared" si="0"/>
        <v>3.3779149101040924E-4</v>
      </c>
      <c r="D12" s="136">
        <v>96.6</v>
      </c>
      <c r="E12" s="136">
        <f t="shared" si="1"/>
        <v>9.3497587483110404E-4</v>
      </c>
      <c r="F12" s="136">
        <v>0</v>
      </c>
      <c r="G12" s="136">
        <f t="shared" si="2"/>
        <v>0</v>
      </c>
      <c r="H12" s="136">
        <v>0</v>
      </c>
      <c r="I12" s="136">
        <f t="shared" si="3"/>
        <v>0</v>
      </c>
      <c r="J12" s="136">
        <v>0</v>
      </c>
      <c r="K12" s="136">
        <f t="shared" si="4"/>
        <v>0</v>
      </c>
      <c r="L12" s="136">
        <v>0</v>
      </c>
      <c r="M12" s="136">
        <f t="shared" si="5"/>
        <v>0</v>
      </c>
      <c r="N12" s="136">
        <v>0</v>
      </c>
      <c r="O12" s="136">
        <f t="shared" si="6"/>
        <v>0</v>
      </c>
      <c r="P12" s="136">
        <v>0</v>
      </c>
      <c r="Q12" s="136">
        <f t="shared" si="7"/>
        <v>0</v>
      </c>
      <c r="R12" s="136">
        <v>0</v>
      </c>
      <c r="S12" s="136">
        <f t="shared" si="8"/>
        <v>0</v>
      </c>
      <c r="T12" s="136">
        <v>0</v>
      </c>
      <c r="U12" s="136">
        <f t="shared" si="9"/>
        <v>0</v>
      </c>
      <c r="V12" s="136">
        <v>0</v>
      </c>
      <c r="W12" s="136">
        <f t="shared" si="10"/>
        <v>0</v>
      </c>
      <c r="X12" s="136">
        <v>0</v>
      </c>
      <c r="Y12" s="136">
        <f t="shared" si="11"/>
        <v>0</v>
      </c>
      <c r="Z12" s="136">
        <v>0</v>
      </c>
      <c r="AA12" s="136"/>
      <c r="AB12" s="136">
        <v>0</v>
      </c>
      <c r="AC12" s="136"/>
      <c r="AD12" s="136">
        <v>0</v>
      </c>
      <c r="AE12" s="136">
        <f t="shared" si="12"/>
        <v>0</v>
      </c>
      <c r="AF12" s="136">
        <v>0</v>
      </c>
      <c r="AG12" s="136">
        <f t="shared" si="13"/>
        <v>0</v>
      </c>
      <c r="AH12" s="136">
        <v>0</v>
      </c>
      <c r="AI12" s="136">
        <f t="shared" si="14"/>
        <v>0</v>
      </c>
      <c r="AJ12" s="136">
        <v>0</v>
      </c>
      <c r="AK12" s="136">
        <f t="shared" si="15"/>
        <v>0</v>
      </c>
      <c r="AL12" s="136">
        <v>0</v>
      </c>
      <c r="AM12" s="136">
        <f t="shared" si="16"/>
        <v>0</v>
      </c>
      <c r="AN12" s="136">
        <v>0</v>
      </c>
      <c r="AO12" s="136"/>
      <c r="AP12" s="136">
        <v>0</v>
      </c>
      <c r="AQ12" s="136"/>
      <c r="AR12" s="136">
        <v>0</v>
      </c>
      <c r="AS12" s="136">
        <f t="shared" si="17"/>
        <v>0</v>
      </c>
      <c r="AT12" s="136">
        <v>0</v>
      </c>
      <c r="AU12" s="136"/>
      <c r="AV12" s="136">
        <v>0</v>
      </c>
      <c r="AW12" s="136"/>
      <c r="AX12" s="136"/>
      <c r="AY12" s="136">
        <v>0</v>
      </c>
      <c r="AZ12" s="136">
        <f t="shared" si="18"/>
        <v>0</v>
      </c>
      <c r="BA12" s="136">
        <v>0</v>
      </c>
      <c r="BB12" s="136">
        <f t="shared" si="19"/>
        <v>0</v>
      </c>
    </row>
    <row r="13" spans="1:54" x14ac:dyDescent="0.35">
      <c r="A13" s="137">
        <v>800</v>
      </c>
      <c r="B13" s="136">
        <v>58.1</v>
      </c>
      <c r="C13" s="136">
        <f t="shared" si="0"/>
        <v>5.623405623984177E-4</v>
      </c>
      <c r="D13" s="136">
        <v>153.9</v>
      </c>
      <c r="E13" s="136">
        <f t="shared" si="1"/>
        <v>1.489573365802349E-3</v>
      </c>
      <c r="F13" s="136">
        <v>0</v>
      </c>
      <c r="G13" s="136">
        <f t="shared" si="2"/>
        <v>0</v>
      </c>
      <c r="H13" s="136">
        <v>0</v>
      </c>
      <c r="I13" s="136">
        <f t="shared" si="3"/>
        <v>0</v>
      </c>
      <c r="J13" s="136">
        <v>0</v>
      </c>
      <c r="K13" s="136">
        <f t="shared" si="4"/>
        <v>0</v>
      </c>
      <c r="L13" s="136">
        <v>0</v>
      </c>
      <c r="M13" s="136">
        <f t="shared" si="5"/>
        <v>0</v>
      </c>
      <c r="N13" s="136">
        <v>0</v>
      </c>
      <c r="O13" s="136">
        <f t="shared" si="6"/>
        <v>0</v>
      </c>
      <c r="P13" s="136">
        <v>0</v>
      </c>
      <c r="Q13" s="136">
        <f t="shared" si="7"/>
        <v>0</v>
      </c>
      <c r="R13" s="136">
        <v>0</v>
      </c>
      <c r="S13" s="136">
        <f t="shared" si="8"/>
        <v>0</v>
      </c>
      <c r="T13" s="136">
        <v>0</v>
      </c>
      <c r="U13" s="136">
        <f t="shared" si="9"/>
        <v>0</v>
      </c>
      <c r="V13" s="136">
        <v>0</v>
      </c>
      <c r="W13" s="136">
        <f t="shared" si="10"/>
        <v>0</v>
      </c>
      <c r="X13" s="136">
        <v>0</v>
      </c>
      <c r="Y13" s="136">
        <f t="shared" si="11"/>
        <v>0</v>
      </c>
      <c r="Z13" s="136">
        <v>0</v>
      </c>
      <c r="AA13" s="136"/>
      <c r="AB13" s="136">
        <v>0</v>
      </c>
      <c r="AC13" s="136"/>
      <c r="AD13" s="136">
        <v>0</v>
      </c>
      <c r="AE13" s="136">
        <f t="shared" si="12"/>
        <v>0</v>
      </c>
      <c r="AF13" s="136">
        <v>0</v>
      </c>
      <c r="AG13" s="136">
        <f t="shared" si="13"/>
        <v>0</v>
      </c>
      <c r="AH13" s="136">
        <v>0</v>
      </c>
      <c r="AI13" s="136">
        <f t="shared" si="14"/>
        <v>0</v>
      </c>
      <c r="AJ13" s="136">
        <v>0</v>
      </c>
      <c r="AK13" s="136">
        <f t="shared" si="15"/>
        <v>0</v>
      </c>
      <c r="AL13" s="136">
        <v>0</v>
      </c>
      <c r="AM13" s="136">
        <f t="shared" si="16"/>
        <v>0</v>
      </c>
      <c r="AN13" s="136">
        <v>0</v>
      </c>
      <c r="AO13" s="136"/>
      <c r="AP13" s="136">
        <v>0</v>
      </c>
      <c r="AQ13" s="136"/>
      <c r="AR13" s="136">
        <v>0</v>
      </c>
      <c r="AS13" s="136">
        <f t="shared" si="17"/>
        <v>0</v>
      </c>
      <c r="AT13" s="136">
        <v>0</v>
      </c>
      <c r="AU13" s="136"/>
      <c r="AV13" s="136">
        <v>0</v>
      </c>
      <c r="AW13" s="136"/>
      <c r="AX13" s="136"/>
      <c r="AY13" s="136">
        <v>0</v>
      </c>
      <c r="AZ13" s="136">
        <f t="shared" si="18"/>
        <v>0</v>
      </c>
      <c r="BA13" s="136">
        <v>0</v>
      </c>
      <c r="BB13" s="136">
        <f t="shared" si="19"/>
        <v>0</v>
      </c>
    </row>
    <row r="14" spans="1:54" ht="12.75" customHeight="1" x14ac:dyDescent="0.35">
      <c r="A14" s="138">
        <v>825</v>
      </c>
      <c r="B14" s="136">
        <v>101.2</v>
      </c>
      <c r="C14" s="136">
        <f t="shared" si="0"/>
        <v>9.7949853553734719E-4</v>
      </c>
      <c r="D14" s="136">
        <v>213.9</v>
      </c>
      <c r="E14" s="136">
        <f t="shared" si="1"/>
        <v>2.0703037228403018E-3</v>
      </c>
      <c r="F14" s="136">
        <v>0</v>
      </c>
      <c r="G14" s="136">
        <f t="shared" si="2"/>
        <v>0</v>
      </c>
      <c r="H14" s="136">
        <v>0</v>
      </c>
      <c r="I14" s="136">
        <f t="shared" si="3"/>
        <v>0</v>
      </c>
      <c r="J14" s="136">
        <v>0</v>
      </c>
      <c r="K14" s="136">
        <f t="shared" si="4"/>
        <v>0</v>
      </c>
      <c r="L14" s="136">
        <v>0</v>
      </c>
      <c r="M14" s="136">
        <f t="shared" si="5"/>
        <v>0</v>
      </c>
      <c r="N14" s="136">
        <v>0</v>
      </c>
      <c r="O14" s="136">
        <f t="shared" si="6"/>
        <v>0</v>
      </c>
      <c r="P14" s="136">
        <v>0</v>
      </c>
      <c r="Q14" s="136">
        <f t="shared" si="7"/>
        <v>0</v>
      </c>
      <c r="R14" s="136">
        <v>0</v>
      </c>
      <c r="S14" s="136">
        <f t="shared" si="8"/>
        <v>0</v>
      </c>
      <c r="T14" s="136">
        <v>0</v>
      </c>
      <c r="U14" s="136">
        <f t="shared" si="9"/>
        <v>0</v>
      </c>
      <c r="V14" s="136">
        <v>0</v>
      </c>
      <c r="W14" s="136">
        <f t="shared" si="10"/>
        <v>0</v>
      </c>
      <c r="X14" s="136">
        <v>0</v>
      </c>
      <c r="Y14" s="136">
        <f t="shared" si="11"/>
        <v>0</v>
      </c>
      <c r="Z14" s="136">
        <v>0</v>
      </c>
      <c r="AA14" s="136"/>
      <c r="AB14" s="136">
        <v>0</v>
      </c>
      <c r="AC14" s="136"/>
      <c r="AD14" s="136">
        <v>0</v>
      </c>
      <c r="AE14" s="136">
        <f t="shared" si="12"/>
        <v>0</v>
      </c>
      <c r="AF14" s="136">
        <v>0</v>
      </c>
      <c r="AG14" s="136">
        <f t="shared" si="13"/>
        <v>0</v>
      </c>
      <c r="AH14" s="136">
        <v>0</v>
      </c>
      <c r="AI14" s="136">
        <f t="shared" si="14"/>
        <v>0</v>
      </c>
      <c r="AJ14" s="136">
        <v>0</v>
      </c>
      <c r="AK14" s="136">
        <f t="shared" si="15"/>
        <v>0</v>
      </c>
      <c r="AL14" s="136">
        <v>0</v>
      </c>
      <c r="AM14" s="136">
        <f t="shared" si="16"/>
        <v>0</v>
      </c>
      <c r="AN14" s="136">
        <v>0</v>
      </c>
      <c r="AO14" s="136"/>
      <c r="AP14" s="136">
        <v>0</v>
      </c>
      <c r="AQ14" s="136"/>
      <c r="AR14" s="136">
        <v>0</v>
      </c>
      <c r="AS14" s="136">
        <f t="shared" si="17"/>
        <v>0</v>
      </c>
      <c r="AT14" s="136">
        <v>0</v>
      </c>
      <c r="AU14" s="136"/>
      <c r="AV14" s="136">
        <v>0</v>
      </c>
      <c r="AW14" s="136"/>
      <c r="AX14" s="136"/>
      <c r="AY14" s="136">
        <v>0</v>
      </c>
      <c r="AZ14" s="136">
        <f t="shared" si="18"/>
        <v>0</v>
      </c>
      <c r="BA14" s="136">
        <v>0</v>
      </c>
      <c r="BB14" s="136">
        <f t="shared" si="19"/>
        <v>0</v>
      </c>
    </row>
    <row r="15" spans="1:54" x14ac:dyDescent="0.35">
      <c r="A15" s="138">
        <v>850</v>
      </c>
      <c r="B15" s="136">
        <v>61.1</v>
      </c>
      <c r="C15" s="136">
        <f t="shared" si="0"/>
        <v>5.9137708025031532E-4</v>
      </c>
      <c r="D15" s="136">
        <v>171</v>
      </c>
      <c r="E15" s="136">
        <f t="shared" si="1"/>
        <v>1.6550815175581657E-3</v>
      </c>
      <c r="F15" s="136">
        <v>1.3</v>
      </c>
      <c r="G15" s="136">
        <f t="shared" si="2"/>
        <v>6.2912455345778224E-6</v>
      </c>
      <c r="H15" s="136">
        <v>0</v>
      </c>
      <c r="I15" s="136">
        <f t="shared" si="3"/>
        <v>0</v>
      </c>
      <c r="J15" s="136">
        <v>0</v>
      </c>
      <c r="K15" s="136">
        <f t="shared" si="4"/>
        <v>0</v>
      </c>
      <c r="L15" s="136">
        <v>0</v>
      </c>
      <c r="M15" s="136">
        <f t="shared" si="5"/>
        <v>0</v>
      </c>
      <c r="N15" s="136">
        <v>0</v>
      </c>
      <c r="O15" s="136">
        <f t="shared" si="6"/>
        <v>0</v>
      </c>
      <c r="P15" s="136">
        <v>0</v>
      </c>
      <c r="Q15" s="136">
        <f t="shared" si="7"/>
        <v>0</v>
      </c>
      <c r="R15" s="136">
        <v>0</v>
      </c>
      <c r="S15" s="136">
        <f t="shared" si="8"/>
        <v>0</v>
      </c>
      <c r="T15" s="136">
        <v>0</v>
      </c>
      <c r="U15" s="136">
        <f t="shared" si="9"/>
        <v>0</v>
      </c>
      <c r="V15" s="136">
        <v>0</v>
      </c>
      <c r="W15" s="136">
        <f t="shared" si="10"/>
        <v>0</v>
      </c>
      <c r="X15" s="136">
        <v>0</v>
      </c>
      <c r="Y15" s="136">
        <f t="shared" si="11"/>
        <v>0</v>
      </c>
      <c r="Z15" s="136">
        <v>0</v>
      </c>
      <c r="AA15" s="136"/>
      <c r="AB15" s="136">
        <v>0</v>
      </c>
      <c r="AC15" s="136"/>
      <c r="AD15" s="136">
        <v>0</v>
      </c>
      <c r="AE15" s="136">
        <f t="shared" si="12"/>
        <v>0</v>
      </c>
      <c r="AF15" s="136">
        <v>0</v>
      </c>
      <c r="AG15" s="136">
        <f t="shared" si="13"/>
        <v>0</v>
      </c>
      <c r="AH15" s="136">
        <v>0</v>
      </c>
      <c r="AI15" s="136">
        <f t="shared" si="14"/>
        <v>0</v>
      </c>
      <c r="AJ15" s="136">
        <v>0</v>
      </c>
      <c r="AK15" s="136">
        <f t="shared" si="15"/>
        <v>0</v>
      </c>
      <c r="AL15" s="136">
        <v>0</v>
      </c>
      <c r="AM15" s="136">
        <f t="shared" si="16"/>
        <v>0</v>
      </c>
      <c r="AN15" s="136">
        <v>0</v>
      </c>
      <c r="AO15" s="136"/>
      <c r="AP15" s="136">
        <v>0</v>
      </c>
      <c r="AQ15" s="136"/>
      <c r="AR15" s="136">
        <v>0</v>
      </c>
      <c r="AS15" s="136">
        <f t="shared" si="17"/>
        <v>0</v>
      </c>
      <c r="AT15" s="136">
        <v>0</v>
      </c>
      <c r="AU15" s="136"/>
      <c r="AV15" s="136">
        <v>0</v>
      </c>
      <c r="AW15" s="136"/>
      <c r="AX15" s="136"/>
      <c r="AY15" s="136">
        <v>0</v>
      </c>
      <c r="AZ15" s="136">
        <f t="shared" si="18"/>
        <v>0</v>
      </c>
      <c r="BA15" s="136">
        <v>0</v>
      </c>
      <c r="BB15" s="136">
        <f t="shared" si="19"/>
        <v>0</v>
      </c>
    </row>
    <row r="16" spans="1:54" x14ac:dyDescent="0.35">
      <c r="A16" s="138">
        <v>875</v>
      </c>
      <c r="B16" s="136">
        <v>370</v>
      </c>
      <c r="C16" s="136">
        <f t="shared" si="0"/>
        <v>3.5811705350673761E-3</v>
      </c>
      <c r="D16" s="136">
        <v>427.7</v>
      </c>
      <c r="E16" s="136">
        <f t="shared" si="1"/>
        <v>4.1396395617522069E-3</v>
      </c>
      <c r="F16" s="136">
        <v>4.4000000000000004</v>
      </c>
      <c r="G16" s="136">
        <f t="shared" si="2"/>
        <v>2.129344642472494E-5</v>
      </c>
      <c r="H16" s="136">
        <v>2.7</v>
      </c>
      <c r="I16" s="136">
        <f t="shared" si="3"/>
        <v>1.3066433033353939E-5</v>
      </c>
      <c r="J16" s="136">
        <v>0</v>
      </c>
      <c r="K16" s="136">
        <f t="shared" si="4"/>
        <v>0</v>
      </c>
      <c r="L16" s="136">
        <v>1.6</v>
      </c>
      <c r="M16" s="136">
        <f t="shared" si="5"/>
        <v>5.1620476181151359E-6</v>
      </c>
      <c r="N16" s="136">
        <v>1</v>
      </c>
      <c r="O16" s="136">
        <f t="shared" si="6"/>
        <v>3.2262797613219603E-6</v>
      </c>
      <c r="P16" s="136">
        <v>2.4</v>
      </c>
      <c r="Q16" s="136">
        <f t="shared" si="7"/>
        <v>7.7430714271727043E-6</v>
      </c>
      <c r="R16" s="136">
        <v>4.7</v>
      </c>
      <c r="S16" s="136">
        <f t="shared" si="8"/>
        <v>2.274527231731982E-5</v>
      </c>
      <c r="T16" s="136">
        <v>0</v>
      </c>
      <c r="U16" s="136">
        <f t="shared" si="9"/>
        <v>0</v>
      </c>
      <c r="V16" s="136">
        <v>2.5</v>
      </c>
      <c r="W16" s="136">
        <f t="shared" si="10"/>
        <v>6.0492745524786751E-6</v>
      </c>
      <c r="X16" s="136">
        <v>0</v>
      </c>
      <c r="Y16" s="136">
        <f t="shared" si="11"/>
        <v>0</v>
      </c>
      <c r="Z16" s="136">
        <v>0</v>
      </c>
      <c r="AA16" s="136"/>
      <c r="AB16" s="136">
        <v>0</v>
      </c>
      <c r="AC16" s="136"/>
      <c r="AD16" s="136">
        <v>4.4000000000000004</v>
      </c>
      <c r="AE16" s="136">
        <f t="shared" si="12"/>
        <v>1.064672321236247E-5</v>
      </c>
      <c r="AF16" s="136">
        <v>4.4000000000000004</v>
      </c>
      <c r="AG16" s="136">
        <f t="shared" si="13"/>
        <v>1.4195630949816627E-5</v>
      </c>
      <c r="AH16" s="136">
        <v>0</v>
      </c>
      <c r="AI16" s="136">
        <f t="shared" si="14"/>
        <v>0</v>
      </c>
      <c r="AJ16" s="136">
        <v>1.3</v>
      </c>
      <c r="AK16" s="136">
        <f t="shared" si="15"/>
        <v>2.5164982138311288E-6</v>
      </c>
      <c r="AL16" s="136">
        <v>0</v>
      </c>
      <c r="AM16" s="136">
        <f t="shared" si="16"/>
        <v>0</v>
      </c>
      <c r="AN16" s="136">
        <v>0.8</v>
      </c>
      <c r="AO16" s="136"/>
      <c r="AP16" s="136">
        <v>1.1599999999999999</v>
      </c>
      <c r="AQ16" s="136"/>
      <c r="AR16" s="136">
        <v>0</v>
      </c>
      <c r="AS16" s="136">
        <f t="shared" si="17"/>
        <v>0</v>
      </c>
      <c r="AT16" s="136">
        <v>0</v>
      </c>
      <c r="AU16" s="136"/>
      <c r="AV16" s="136">
        <v>0</v>
      </c>
      <c r="AW16" s="136"/>
      <c r="AX16" s="136"/>
      <c r="AY16" s="136">
        <v>13.83</v>
      </c>
      <c r="AZ16" s="136">
        <f t="shared" si="18"/>
        <v>2.2309724549541356E-5</v>
      </c>
      <c r="BA16" s="136">
        <v>5.5</v>
      </c>
      <c r="BB16" s="136">
        <f t="shared" si="19"/>
        <v>7.6048022945446207E-6</v>
      </c>
    </row>
    <row r="17" spans="1:54" x14ac:dyDescent="0.35">
      <c r="A17" s="137">
        <v>900</v>
      </c>
      <c r="B17" s="136">
        <v>709.5</v>
      </c>
      <c r="C17" s="136">
        <f t="shared" si="0"/>
        <v>6.8671364719737928E-3</v>
      </c>
      <c r="D17" s="136">
        <v>669.4</v>
      </c>
      <c r="E17" s="136">
        <f t="shared" si="1"/>
        <v>6.4790150166867608E-3</v>
      </c>
      <c r="F17" s="136">
        <v>12.1</v>
      </c>
      <c r="G17" s="136">
        <f t="shared" si="2"/>
        <v>5.855697766799358E-5</v>
      </c>
      <c r="H17" s="136">
        <v>7.1</v>
      </c>
      <c r="I17" s="136">
        <f t="shared" si="3"/>
        <v>3.4359879458078872E-5</v>
      </c>
      <c r="J17" s="136">
        <v>0</v>
      </c>
      <c r="K17" s="136">
        <f t="shared" si="4"/>
        <v>0</v>
      </c>
      <c r="L17" s="136">
        <v>2.7</v>
      </c>
      <c r="M17" s="136">
        <f t="shared" si="5"/>
        <v>8.7109553555692934E-6</v>
      </c>
      <c r="N17" s="136">
        <v>1.8</v>
      </c>
      <c r="O17" s="136">
        <f t="shared" si="6"/>
        <v>5.8073035703795287E-6</v>
      </c>
      <c r="P17" s="136">
        <v>3.3</v>
      </c>
      <c r="Q17" s="136">
        <f t="shared" si="7"/>
        <v>1.0646723212362468E-5</v>
      </c>
      <c r="R17" s="136">
        <v>9.6</v>
      </c>
      <c r="S17" s="136">
        <f t="shared" si="8"/>
        <v>4.6458428563036229E-5</v>
      </c>
      <c r="T17" s="136">
        <v>0</v>
      </c>
      <c r="U17" s="136">
        <f t="shared" si="9"/>
        <v>0</v>
      </c>
      <c r="V17" s="136">
        <v>4.3</v>
      </c>
      <c r="W17" s="136">
        <f t="shared" si="10"/>
        <v>1.0404752230263321E-5</v>
      </c>
      <c r="X17" s="136">
        <v>0</v>
      </c>
      <c r="Y17" s="136">
        <f t="shared" si="11"/>
        <v>0</v>
      </c>
      <c r="Z17" s="136">
        <v>0</v>
      </c>
      <c r="AA17" s="136"/>
      <c r="AB17" s="136">
        <v>0</v>
      </c>
      <c r="AC17" s="136"/>
      <c r="AD17" s="136">
        <v>5.6</v>
      </c>
      <c r="AE17" s="136">
        <f t="shared" si="12"/>
        <v>1.3550374997552232E-5</v>
      </c>
      <c r="AF17" s="136">
        <v>9.9</v>
      </c>
      <c r="AG17" s="136">
        <f t="shared" si="13"/>
        <v>3.1940169637087406E-5</v>
      </c>
      <c r="AH17" s="136">
        <v>1</v>
      </c>
      <c r="AI17" s="136">
        <f t="shared" si="14"/>
        <v>3.2262797613219603E-6</v>
      </c>
      <c r="AJ17" s="136">
        <v>1.9</v>
      </c>
      <c r="AK17" s="136">
        <f t="shared" si="15"/>
        <v>3.6779589279070346E-6</v>
      </c>
      <c r="AL17" s="136">
        <v>0</v>
      </c>
      <c r="AM17" s="136">
        <f t="shared" si="16"/>
        <v>0</v>
      </c>
      <c r="AN17" s="136">
        <v>1.28</v>
      </c>
      <c r="AO17" s="136"/>
      <c r="AP17" s="136">
        <v>1</v>
      </c>
      <c r="AQ17" s="136"/>
      <c r="AR17" s="136">
        <v>1.1000000000000001</v>
      </c>
      <c r="AS17" s="136">
        <f t="shared" si="17"/>
        <v>2.6616808030906175E-6</v>
      </c>
      <c r="AT17" s="136">
        <v>1.5</v>
      </c>
      <c r="AU17" s="136"/>
      <c r="AV17" s="136">
        <v>0</v>
      </c>
      <c r="AW17" s="136"/>
      <c r="AX17" s="136"/>
      <c r="AY17" s="136">
        <v>40.840000000000003</v>
      </c>
      <c r="AZ17" s="136">
        <f t="shared" si="18"/>
        <v>6.5880632726194436E-5</v>
      </c>
      <c r="BA17" s="136">
        <v>13.2</v>
      </c>
      <c r="BB17" s="136">
        <f t="shared" si="19"/>
        <v>1.8251525506907089E-5</v>
      </c>
    </row>
    <row r="18" spans="1:54" x14ac:dyDescent="0.35">
      <c r="A18" s="137">
        <v>925</v>
      </c>
      <c r="B18" s="136">
        <v>1151.2</v>
      </c>
      <c r="C18" s="136">
        <f t="shared" si="0"/>
        <v>1.1142279783701522E-2</v>
      </c>
      <c r="D18" s="136">
        <v>860.2</v>
      </c>
      <c r="E18" s="136">
        <f t="shared" si="1"/>
        <v>8.3257375520674505E-3</v>
      </c>
      <c r="F18" s="136">
        <v>26.1</v>
      </c>
      <c r="G18" s="136">
        <f t="shared" si="2"/>
        <v>1.2630885265575476E-4</v>
      </c>
      <c r="H18" s="136">
        <v>7.9</v>
      </c>
      <c r="I18" s="136">
        <f t="shared" si="3"/>
        <v>3.8231415171665229E-5</v>
      </c>
      <c r="J18" s="136">
        <v>0</v>
      </c>
      <c r="K18" s="136">
        <f t="shared" si="4"/>
        <v>0</v>
      </c>
      <c r="L18" s="136">
        <v>4.8</v>
      </c>
      <c r="M18" s="136">
        <f t="shared" si="5"/>
        <v>1.5486142854345409E-5</v>
      </c>
      <c r="N18" s="136">
        <v>2.2000000000000002</v>
      </c>
      <c r="O18" s="136">
        <f t="shared" si="6"/>
        <v>7.0978154749083133E-6</v>
      </c>
      <c r="P18" s="136">
        <v>4.7</v>
      </c>
      <c r="Q18" s="136">
        <f t="shared" si="7"/>
        <v>1.5163514878213214E-5</v>
      </c>
      <c r="R18" s="136">
        <v>12.7</v>
      </c>
      <c r="S18" s="136">
        <f t="shared" si="8"/>
        <v>6.146062945318334E-5</v>
      </c>
      <c r="T18" s="136">
        <v>1.21</v>
      </c>
      <c r="U18" s="136">
        <f t="shared" si="9"/>
        <v>2.927848883399679E-6</v>
      </c>
      <c r="V18" s="136">
        <v>6.2</v>
      </c>
      <c r="W18" s="136">
        <f t="shared" si="10"/>
        <v>1.5002200890147116E-5</v>
      </c>
      <c r="X18" s="136">
        <v>1</v>
      </c>
      <c r="Y18" s="136">
        <f t="shared" si="11"/>
        <v>2.4197098209914702E-6</v>
      </c>
      <c r="Z18" s="136">
        <v>1.3</v>
      </c>
      <c r="AA18" s="136"/>
      <c r="AB18" s="136">
        <v>1.1000000000000001</v>
      </c>
      <c r="AC18" s="136"/>
      <c r="AD18" s="136">
        <v>7.2</v>
      </c>
      <c r="AE18" s="136">
        <f t="shared" si="12"/>
        <v>1.7421910711138587E-5</v>
      </c>
      <c r="AF18" s="136">
        <v>14.6</v>
      </c>
      <c r="AG18" s="136">
        <f t="shared" si="13"/>
        <v>4.7103684515300615E-5</v>
      </c>
      <c r="AH18" s="136">
        <v>2.2000000000000002</v>
      </c>
      <c r="AI18" s="136">
        <f t="shared" si="14"/>
        <v>7.0978154749083133E-6</v>
      </c>
      <c r="AJ18" s="136">
        <v>2.2999999999999998</v>
      </c>
      <c r="AK18" s="136">
        <f t="shared" si="15"/>
        <v>4.4522660706243053E-6</v>
      </c>
      <c r="AL18" s="136">
        <v>0</v>
      </c>
      <c r="AM18" s="136">
        <f t="shared" si="16"/>
        <v>0</v>
      </c>
      <c r="AN18" s="136">
        <v>1.34</v>
      </c>
      <c r="AO18" s="136"/>
      <c r="AP18" s="136">
        <v>0</v>
      </c>
      <c r="AQ18" s="136"/>
      <c r="AR18" s="136">
        <v>1.1399999999999999</v>
      </c>
      <c r="AS18" s="136">
        <f t="shared" si="17"/>
        <v>2.7584691959302756E-6</v>
      </c>
      <c r="AT18" s="136">
        <v>2</v>
      </c>
      <c r="AU18" s="136"/>
      <c r="AV18" s="136">
        <v>0</v>
      </c>
      <c r="AW18" s="136"/>
      <c r="AX18" s="136"/>
      <c r="AY18" s="136">
        <v>78.099999999999994</v>
      </c>
      <c r="AZ18" s="136">
        <f t="shared" si="18"/>
        <v>1.2598622467962253E-4</v>
      </c>
      <c r="BA18" s="136">
        <v>15.6</v>
      </c>
      <c r="BB18" s="136">
        <f t="shared" si="19"/>
        <v>2.1569984689981104E-5</v>
      </c>
    </row>
    <row r="19" spans="1:54" x14ac:dyDescent="0.35">
      <c r="A19" s="138">
        <v>950</v>
      </c>
      <c r="B19" s="136">
        <v>1685.7</v>
      </c>
      <c r="C19" s="136">
        <f t="shared" si="0"/>
        <v>1.6315619380981285E-2</v>
      </c>
      <c r="D19" s="136">
        <v>1031.7</v>
      </c>
      <c r="E19" s="136">
        <f t="shared" si="1"/>
        <v>9.9856584892676001E-3</v>
      </c>
      <c r="F19" s="136">
        <v>46.8</v>
      </c>
      <c r="G19" s="136">
        <f t="shared" si="2"/>
        <v>2.2648483924480161E-4</v>
      </c>
      <c r="H19" s="136">
        <v>7</v>
      </c>
      <c r="I19" s="136">
        <f t="shared" si="3"/>
        <v>3.3875937493880585E-5</v>
      </c>
      <c r="J19" s="136">
        <v>1.1000000000000001</v>
      </c>
      <c r="K19" s="136">
        <f t="shared" si="4"/>
        <v>5.323361606181235E-6</v>
      </c>
      <c r="L19" s="136">
        <v>6</v>
      </c>
      <c r="M19" s="136">
        <f t="shared" si="5"/>
        <v>1.9357678567931762E-5</v>
      </c>
      <c r="N19" s="136">
        <v>2.6</v>
      </c>
      <c r="O19" s="136">
        <f t="shared" si="6"/>
        <v>8.3883273794370971E-6</v>
      </c>
      <c r="P19" s="136">
        <v>4.0999999999999996</v>
      </c>
      <c r="Q19" s="136">
        <f t="shared" si="7"/>
        <v>1.3227747021420036E-5</v>
      </c>
      <c r="R19" s="136">
        <v>12.9</v>
      </c>
      <c r="S19" s="136">
        <f t="shared" si="8"/>
        <v>6.2428513381579929E-5</v>
      </c>
      <c r="T19" s="136">
        <v>1.01</v>
      </c>
      <c r="U19" s="136">
        <f t="shared" si="9"/>
        <v>2.4439069192013849E-6</v>
      </c>
      <c r="V19" s="136">
        <v>6.64</v>
      </c>
      <c r="W19" s="136">
        <f t="shared" si="10"/>
        <v>1.606687321138336E-5</v>
      </c>
      <c r="X19" s="136">
        <v>0</v>
      </c>
      <c r="Y19" s="136">
        <f t="shared" si="11"/>
        <v>0</v>
      </c>
      <c r="Z19" s="136">
        <v>0</v>
      </c>
      <c r="AA19" s="136"/>
      <c r="AB19" s="136">
        <v>0</v>
      </c>
      <c r="AC19" s="136"/>
      <c r="AD19" s="136">
        <v>5.8</v>
      </c>
      <c r="AE19" s="136">
        <f t="shared" si="12"/>
        <v>1.4034316961750527E-5</v>
      </c>
      <c r="AF19" s="136">
        <v>14.4</v>
      </c>
      <c r="AG19" s="136">
        <f t="shared" si="13"/>
        <v>4.6458428563036229E-5</v>
      </c>
      <c r="AH19" s="136">
        <v>1.5</v>
      </c>
      <c r="AI19" s="136">
        <f t="shared" si="14"/>
        <v>4.8394196419829404E-6</v>
      </c>
      <c r="AJ19" s="136">
        <v>2.2000000000000002</v>
      </c>
      <c r="AK19" s="136">
        <f t="shared" si="15"/>
        <v>4.2586892849449881E-6</v>
      </c>
      <c r="AL19" s="136">
        <v>0</v>
      </c>
      <c r="AM19" s="136">
        <f t="shared" si="16"/>
        <v>0</v>
      </c>
      <c r="AN19" s="136">
        <v>0</v>
      </c>
      <c r="AO19" s="136"/>
      <c r="AP19" s="136">
        <v>0</v>
      </c>
      <c r="AQ19" s="136"/>
      <c r="AR19" s="136">
        <v>1.1000000000000001</v>
      </c>
      <c r="AS19" s="136">
        <f t="shared" si="17"/>
        <v>2.6616808030906175E-6</v>
      </c>
      <c r="AT19" s="136">
        <v>1.6</v>
      </c>
      <c r="AU19" s="136"/>
      <c r="AV19" s="136">
        <v>0</v>
      </c>
      <c r="AW19" s="136"/>
      <c r="AX19" s="136"/>
      <c r="AY19" s="136">
        <v>111.6</v>
      </c>
      <c r="AZ19" s="136">
        <f t="shared" si="18"/>
        <v>1.8002641068176538E-4</v>
      </c>
      <c r="BA19" s="136">
        <v>16.059999999999999</v>
      </c>
      <c r="BB19" s="136">
        <f t="shared" si="19"/>
        <v>2.2206022700070292E-5</v>
      </c>
    </row>
    <row r="20" spans="1:54" x14ac:dyDescent="0.35">
      <c r="A20" s="138">
        <v>975</v>
      </c>
      <c r="B20" s="136">
        <v>1985.2</v>
      </c>
      <c r="C20" s="136">
        <f t="shared" si="0"/>
        <v>1.9214431746529068E-2</v>
      </c>
      <c r="D20" s="136">
        <v>968</v>
      </c>
      <c r="E20" s="136">
        <f t="shared" si="1"/>
        <v>9.3691164268789734E-3</v>
      </c>
      <c r="F20" s="136">
        <v>47.8</v>
      </c>
      <c r="G20" s="136">
        <f t="shared" si="2"/>
        <v>2.3132425888678455E-4</v>
      </c>
      <c r="H20" s="136">
        <v>4.2</v>
      </c>
      <c r="I20" s="136">
        <f t="shared" si="3"/>
        <v>2.0325562496328351E-5</v>
      </c>
      <c r="J20" s="136">
        <v>2</v>
      </c>
      <c r="K20" s="136">
        <f t="shared" si="4"/>
        <v>9.6788392839658808E-6</v>
      </c>
      <c r="L20" s="136">
        <v>4.5</v>
      </c>
      <c r="M20" s="136">
        <f t="shared" si="5"/>
        <v>1.4518258925948821E-5</v>
      </c>
      <c r="N20" s="136">
        <v>1.68</v>
      </c>
      <c r="O20" s="136">
        <f t="shared" si="6"/>
        <v>5.4201499990208935E-6</v>
      </c>
      <c r="P20" s="136">
        <v>2.2999999999999998</v>
      </c>
      <c r="Q20" s="136">
        <f t="shared" si="7"/>
        <v>7.4204434510405088E-6</v>
      </c>
      <c r="R20" s="136">
        <v>4.7</v>
      </c>
      <c r="S20" s="136">
        <f t="shared" si="8"/>
        <v>2.274527231731982E-5</v>
      </c>
      <c r="T20" s="136">
        <v>0</v>
      </c>
      <c r="U20" s="136">
        <f t="shared" si="9"/>
        <v>0</v>
      </c>
      <c r="V20" s="136">
        <v>4.4000000000000004</v>
      </c>
      <c r="W20" s="136">
        <f t="shared" si="10"/>
        <v>1.064672321236247E-5</v>
      </c>
      <c r="X20" s="136">
        <v>0</v>
      </c>
      <c r="Y20" s="136">
        <f t="shared" si="11"/>
        <v>0</v>
      </c>
      <c r="Z20" s="136">
        <v>0</v>
      </c>
      <c r="AA20" s="136"/>
      <c r="AB20" s="136">
        <v>0</v>
      </c>
      <c r="AC20" s="136"/>
      <c r="AD20" s="136">
        <v>2.5</v>
      </c>
      <c r="AE20" s="136">
        <f t="shared" si="12"/>
        <v>6.0492745524786751E-6</v>
      </c>
      <c r="AF20" s="136">
        <v>10.4</v>
      </c>
      <c r="AG20" s="136">
        <f t="shared" si="13"/>
        <v>3.3553309517748388E-5</v>
      </c>
      <c r="AH20" s="136">
        <v>1.1000000000000001</v>
      </c>
      <c r="AI20" s="136">
        <f t="shared" si="14"/>
        <v>3.5489077374541566E-6</v>
      </c>
      <c r="AJ20" s="136">
        <v>1.8</v>
      </c>
      <c r="AK20" s="136">
        <f t="shared" si="15"/>
        <v>3.4843821422277175E-6</v>
      </c>
      <c r="AL20" s="136">
        <v>0</v>
      </c>
      <c r="AM20" s="136">
        <f t="shared" si="16"/>
        <v>0</v>
      </c>
      <c r="AN20" s="136">
        <v>0</v>
      </c>
      <c r="AO20" s="136"/>
      <c r="AP20" s="136">
        <v>0</v>
      </c>
      <c r="AQ20" s="136"/>
      <c r="AR20" s="136">
        <v>0</v>
      </c>
      <c r="AS20" s="136">
        <f t="shared" si="17"/>
        <v>0</v>
      </c>
      <c r="AT20" s="136">
        <v>0</v>
      </c>
      <c r="AU20" s="136"/>
      <c r="AV20" s="136">
        <v>1.05</v>
      </c>
      <c r="AW20" s="136"/>
      <c r="AX20" s="136"/>
      <c r="AY20" s="136">
        <v>102.7</v>
      </c>
      <c r="AZ20" s="136">
        <f t="shared" si="18"/>
        <v>1.6566946574388269E-4</v>
      </c>
      <c r="BA20" s="136">
        <v>9.36</v>
      </c>
      <c r="BB20" s="136">
        <f t="shared" si="19"/>
        <v>1.2941990813988662E-5</v>
      </c>
    </row>
    <row r="21" spans="1:54" x14ac:dyDescent="0.35">
      <c r="A21" s="137">
        <v>1000</v>
      </c>
      <c r="B21" s="136">
        <v>1209.0999999999999</v>
      </c>
      <c r="C21" s="136">
        <f t="shared" si="0"/>
        <v>1.1702684578243146E-2</v>
      </c>
      <c r="D21" s="136">
        <v>2460.9</v>
      </c>
      <c r="E21" s="136">
        <f t="shared" si="1"/>
        <v>2.3818655593911636E-2</v>
      </c>
      <c r="F21" s="136">
        <v>10.199999999999999</v>
      </c>
      <c r="G21" s="136">
        <f t="shared" si="2"/>
        <v>4.936208034822599E-5</v>
      </c>
      <c r="H21" s="136">
        <v>0</v>
      </c>
      <c r="I21" s="136">
        <f t="shared" si="3"/>
        <v>0</v>
      </c>
      <c r="J21" s="136">
        <v>0</v>
      </c>
      <c r="K21" s="136">
        <f t="shared" si="4"/>
        <v>0</v>
      </c>
      <c r="L21" s="136">
        <v>1.5</v>
      </c>
      <c r="M21" s="136">
        <f t="shared" si="5"/>
        <v>4.8394196419829404E-6</v>
      </c>
      <c r="N21" s="136">
        <v>0.8</v>
      </c>
      <c r="O21" s="136">
        <f t="shared" si="6"/>
        <v>2.581023809057568E-6</v>
      </c>
      <c r="P21" s="136">
        <v>1.4</v>
      </c>
      <c r="Q21" s="136">
        <f t="shared" si="7"/>
        <v>4.5167916658507441E-6</v>
      </c>
      <c r="R21" s="136">
        <v>2</v>
      </c>
      <c r="S21" s="136">
        <f t="shared" si="8"/>
        <v>9.6788392839658808E-6</v>
      </c>
      <c r="T21" s="136">
        <v>0</v>
      </c>
      <c r="U21" s="136">
        <f t="shared" si="9"/>
        <v>0</v>
      </c>
      <c r="V21" s="136">
        <v>1.5</v>
      </c>
      <c r="W21" s="136">
        <f t="shared" si="10"/>
        <v>3.6295647314872053E-6</v>
      </c>
      <c r="X21" s="136">
        <v>0</v>
      </c>
      <c r="Y21" s="136">
        <f t="shared" si="11"/>
        <v>0</v>
      </c>
      <c r="Z21" s="136">
        <v>0</v>
      </c>
      <c r="AA21" s="136"/>
      <c r="AB21" s="136">
        <v>0</v>
      </c>
      <c r="AC21" s="136"/>
      <c r="AD21" s="136">
        <v>1.2</v>
      </c>
      <c r="AE21" s="136">
        <f t="shared" si="12"/>
        <v>2.9036517851897643E-6</v>
      </c>
      <c r="AF21" s="136">
        <v>2.8</v>
      </c>
      <c r="AG21" s="136">
        <f t="shared" si="13"/>
        <v>9.0335833317014881E-6</v>
      </c>
      <c r="AH21" s="136">
        <v>0</v>
      </c>
      <c r="AI21" s="136">
        <f t="shared" si="14"/>
        <v>0</v>
      </c>
      <c r="AJ21" s="136">
        <v>0</v>
      </c>
      <c r="AK21" s="136">
        <f t="shared" si="15"/>
        <v>0</v>
      </c>
      <c r="AL21" s="136">
        <v>0</v>
      </c>
      <c r="AM21" s="136">
        <f t="shared" si="16"/>
        <v>0</v>
      </c>
      <c r="AN21" s="136">
        <v>0</v>
      </c>
      <c r="AO21" s="136"/>
      <c r="AP21" s="136">
        <v>0</v>
      </c>
      <c r="AQ21" s="136"/>
      <c r="AR21" s="136">
        <v>0</v>
      </c>
      <c r="AS21" s="136">
        <f t="shared" si="17"/>
        <v>0</v>
      </c>
      <c r="AT21" s="136">
        <v>0</v>
      </c>
      <c r="AU21" s="136"/>
      <c r="AV21" s="136">
        <v>0</v>
      </c>
      <c r="AW21" s="136"/>
      <c r="AX21" s="136"/>
      <c r="AY21" s="136">
        <v>25.8</v>
      </c>
      <c r="AZ21" s="136">
        <f t="shared" si="18"/>
        <v>4.1619008921053284E-5</v>
      </c>
      <c r="BA21" s="136">
        <v>2.29</v>
      </c>
      <c r="BB21" s="136">
        <f t="shared" si="19"/>
        <v>3.1663631371831242E-6</v>
      </c>
    </row>
    <row r="22" spans="1:54" x14ac:dyDescent="0.35">
      <c r="A22" s="137">
        <v>1025</v>
      </c>
      <c r="B22" s="136">
        <v>541.1</v>
      </c>
      <c r="C22" s="136">
        <f t="shared" si="0"/>
        <v>5.2372199365539381E-3</v>
      </c>
      <c r="D22" s="136">
        <v>3291.8</v>
      </c>
      <c r="E22" s="136">
        <f t="shared" si="1"/>
        <v>3.1860803154958886E-2</v>
      </c>
      <c r="F22" s="136">
        <v>3.9</v>
      </c>
      <c r="G22" s="136">
        <f t="shared" si="2"/>
        <v>1.8873736603733467E-5</v>
      </c>
      <c r="H22" s="136">
        <v>0</v>
      </c>
      <c r="I22" s="136">
        <f t="shared" si="3"/>
        <v>0</v>
      </c>
      <c r="J22" s="136">
        <v>0</v>
      </c>
      <c r="K22" s="136">
        <f t="shared" si="4"/>
        <v>0</v>
      </c>
      <c r="L22" s="136">
        <v>0</v>
      </c>
      <c r="M22" s="136">
        <f t="shared" si="5"/>
        <v>0</v>
      </c>
      <c r="N22" s="136">
        <v>0</v>
      </c>
      <c r="O22" s="136">
        <f t="shared" si="6"/>
        <v>0</v>
      </c>
      <c r="P22" s="136">
        <v>0</v>
      </c>
      <c r="Q22" s="136">
        <f t="shared" si="7"/>
        <v>0</v>
      </c>
      <c r="R22" s="136">
        <v>1.4</v>
      </c>
      <c r="S22" s="136">
        <f t="shared" si="8"/>
        <v>6.7751874987761161E-6</v>
      </c>
      <c r="T22" s="136">
        <v>0</v>
      </c>
      <c r="U22" s="136">
        <f t="shared" si="9"/>
        <v>0</v>
      </c>
      <c r="V22" s="136">
        <v>0.8</v>
      </c>
      <c r="W22" s="136">
        <f t="shared" si="10"/>
        <v>1.9357678567931761E-6</v>
      </c>
      <c r="X22" s="136">
        <v>0</v>
      </c>
      <c r="Y22" s="136">
        <f t="shared" si="11"/>
        <v>0</v>
      </c>
      <c r="Z22" s="136">
        <v>0</v>
      </c>
      <c r="AA22" s="136"/>
      <c r="AB22" s="136">
        <v>0</v>
      </c>
      <c r="AC22" s="136"/>
      <c r="AD22" s="136">
        <v>0</v>
      </c>
      <c r="AE22" s="136">
        <f t="shared" si="12"/>
        <v>0</v>
      </c>
      <c r="AF22" s="136">
        <v>1.4</v>
      </c>
      <c r="AG22" s="136">
        <f t="shared" si="13"/>
        <v>4.5167916658507441E-6</v>
      </c>
      <c r="AH22" s="136">
        <v>0</v>
      </c>
      <c r="AI22" s="136">
        <f t="shared" si="14"/>
        <v>0</v>
      </c>
      <c r="AJ22" s="136">
        <v>0</v>
      </c>
      <c r="AK22" s="136">
        <f t="shared" si="15"/>
        <v>0</v>
      </c>
      <c r="AL22" s="136">
        <v>0</v>
      </c>
      <c r="AM22" s="136">
        <f t="shared" si="16"/>
        <v>0</v>
      </c>
      <c r="AN22" s="136">
        <v>0</v>
      </c>
      <c r="AO22" s="136"/>
      <c r="AP22" s="136">
        <v>0</v>
      </c>
      <c r="AQ22" s="136"/>
      <c r="AR22" s="136">
        <v>0</v>
      </c>
      <c r="AS22" s="136">
        <f t="shared" si="17"/>
        <v>0</v>
      </c>
      <c r="AT22" s="136">
        <v>0</v>
      </c>
      <c r="AU22" s="136"/>
      <c r="AV22" s="136">
        <v>0</v>
      </c>
      <c r="AW22" s="136"/>
      <c r="AX22" s="136"/>
      <c r="AY22" s="136">
        <v>16.8</v>
      </c>
      <c r="AZ22" s="136">
        <f t="shared" si="18"/>
        <v>2.7100749995104468E-5</v>
      </c>
      <c r="BA22" s="136">
        <v>1.07</v>
      </c>
      <c r="BB22" s="136">
        <f t="shared" si="19"/>
        <v>1.4794797191204989E-6</v>
      </c>
    </row>
    <row r="23" spans="1:54" x14ac:dyDescent="0.35">
      <c r="A23" s="138">
        <v>1050</v>
      </c>
      <c r="B23" s="136">
        <v>244.8</v>
      </c>
      <c r="C23" s="136">
        <f t="shared" si="0"/>
        <v>2.369379856714848E-3</v>
      </c>
      <c r="D23" s="136">
        <v>3730.8</v>
      </c>
      <c r="E23" s="136">
        <f t="shared" si="1"/>
        <v>3.6109813600619912E-2</v>
      </c>
      <c r="F23" s="136">
        <v>0</v>
      </c>
      <c r="G23" s="136">
        <f t="shared" si="2"/>
        <v>0</v>
      </c>
      <c r="H23" s="136">
        <v>0</v>
      </c>
      <c r="I23" s="136">
        <f t="shared" si="3"/>
        <v>0</v>
      </c>
      <c r="J23" s="136">
        <v>0</v>
      </c>
      <c r="K23" s="136">
        <f t="shared" si="4"/>
        <v>0</v>
      </c>
      <c r="L23" s="136">
        <v>0</v>
      </c>
      <c r="M23" s="136">
        <f t="shared" si="5"/>
        <v>0</v>
      </c>
      <c r="N23" s="136">
        <v>0</v>
      </c>
      <c r="O23" s="136">
        <f t="shared" si="6"/>
        <v>0</v>
      </c>
      <c r="P23" s="136">
        <v>0</v>
      </c>
      <c r="Q23" s="136">
        <f t="shared" si="7"/>
        <v>0</v>
      </c>
      <c r="R23" s="136">
        <v>0</v>
      </c>
      <c r="S23" s="136">
        <f t="shared" si="8"/>
        <v>0</v>
      </c>
      <c r="T23" s="136">
        <v>0</v>
      </c>
      <c r="U23" s="136">
        <f t="shared" si="9"/>
        <v>0</v>
      </c>
      <c r="V23" s="136">
        <v>0</v>
      </c>
      <c r="W23" s="136">
        <f t="shared" si="10"/>
        <v>0</v>
      </c>
      <c r="X23" s="136">
        <v>0</v>
      </c>
      <c r="Y23" s="136">
        <f t="shared" si="11"/>
        <v>0</v>
      </c>
      <c r="Z23" s="136">
        <v>0</v>
      </c>
      <c r="AA23" s="136"/>
      <c r="AB23" s="136">
        <v>0</v>
      </c>
      <c r="AC23" s="136"/>
      <c r="AD23" s="136">
        <v>0</v>
      </c>
      <c r="AE23" s="136">
        <f t="shared" si="12"/>
        <v>0</v>
      </c>
      <c r="AF23" s="136">
        <v>0</v>
      </c>
      <c r="AG23" s="136">
        <f t="shared" si="13"/>
        <v>0</v>
      </c>
      <c r="AH23" s="136">
        <v>0</v>
      </c>
      <c r="AI23" s="136">
        <f t="shared" si="14"/>
        <v>0</v>
      </c>
      <c r="AJ23" s="136">
        <v>0</v>
      </c>
      <c r="AK23" s="136">
        <f t="shared" si="15"/>
        <v>0</v>
      </c>
      <c r="AL23" s="136">
        <v>0</v>
      </c>
      <c r="AM23" s="136">
        <f t="shared" si="16"/>
        <v>0</v>
      </c>
      <c r="AN23" s="136">
        <v>0</v>
      </c>
      <c r="AO23" s="136"/>
      <c r="AP23" s="136">
        <v>0</v>
      </c>
      <c r="AQ23" s="136"/>
      <c r="AR23" s="136">
        <v>0</v>
      </c>
      <c r="AS23" s="136">
        <f t="shared" si="17"/>
        <v>0</v>
      </c>
      <c r="AT23" s="136">
        <v>0</v>
      </c>
      <c r="AU23" s="136"/>
      <c r="AV23" s="136">
        <v>0</v>
      </c>
      <c r="AW23" s="136"/>
      <c r="AX23" s="136"/>
      <c r="AY23" s="136">
        <v>4.16</v>
      </c>
      <c r="AZ23" s="136">
        <f t="shared" si="18"/>
        <v>6.7106619035496782E-6</v>
      </c>
      <c r="BA23" s="136">
        <v>0</v>
      </c>
      <c r="BB23" s="136">
        <f t="shared" si="19"/>
        <v>0</v>
      </c>
    </row>
    <row r="24" spans="1:54" x14ac:dyDescent="0.35">
      <c r="A24" s="138">
        <v>1075</v>
      </c>
      <c r="B24" s="136">
        <v>40.700000000000003</v>
      </c>
      <c r="C24" s="136">
        <f t="shared" si="0"/>
        <v>3.9392875885741136E-4</v>
      </c>
      <c r="D24" s="136">
        <v>3738.2</v>
      </c>
      <c r="E24" s="136">
        <f t="shared" si="1"/>
        <v>3.6181437011321253E-2</v>
      </c>
      <c r="F24" s="136">
        <v>0</v>
      </c>
      <c r="G24" s="136">
        <f t="shared" si="2"/>
        <v>0</v>
      </c>
      <c r="H24" s="136">
        <v>0</v>
      </c>
      <c r="I24" s="136">
        <f t="shared" si="3"/>
        <v>0</v>
      </c>
      <c r="J24" s="136">
        <v>0</v>
      </c>
      <c r="K24" s="136">
        <f t="shared" si="4"/>
        <v>0</v>
      </c>
      <c r="L24" s="136">
        <v>0</v>
      </c>
      <c r="M24" s="136">
        <f t="shared" si="5"/>
        <v>0</v>
      </c>
      <c r="N24" s="136">
        <v>0</v>
      </c>
      <c r="O24" s="136">
        <f t="shared" si="6"/>
        <v>0</v>
      </c>
      <c r="P24" s="136">
        <v>0</v>
      </c>
      <c r="Q24" s="136">
        <f t="shared" si="7"/>
        <v>0</v>
      </c>
      <c r="R24" s="136">
        <v>0</v>
      </c>
      <c r="S24" s="136">
        <f t="shared" si="8"/>
        <v>0</v>
      </c>
      <c r="T24" s="136">
        <v>0</v>
      </c>
      <c r="U24" s="136">
        <f t="shared" si="9"/>
        <v>0</v>
      </c>
      <c r="V24" s="136">
        <v>0</v>
      </c>
      <c r="W24" s="136">
        <f t="shared" si="10"/>
        <v>0</v>
      </c>
      <c r="X24" s="136">
        <v>0</v>
      </c>
      <c r="Y24" s="136">
        <f t="shared" si="11"/>
        <v>0</v>
      </c>
      <c r="Z24" s="136">
        <v>0</v>
      </c>
      <c r="AA24" s="136"/>
      <c r="AB24" s="136">
        <v>0</v>
      </c>
      <c r="AC24" s="136"/>
      <c r="AD24" s="136">
        <v>0</v>
      </c>
      <c r="AE24" s="136">
        <f t="shared" si="12"/>
        <v>0</v>
      </c>
      <c r="AF24" s="136">
        <v>0</v>
      </c>
      <c r="AG24" s="136">
        <f t="shared" si="13"/>
        <v>0</v>
      </c>
      <c r="AH24" s="136">
        <v>0</v>
      </c>
      <c r="AI24" s="136">
        <f t="shared" si="14"/>
        <v>0</v>
      </c>
      <c r="AJ24" s="136">
        <v>0</v>
      </c>
      <c r="AK24" s="136">
        <f t="shared" si="15"/>
        <v>0</v>
      </c>
      <c r="AL24" s="136">
        <v>0</v>
      </c>
      <c r="AM24" s="136">
        <f t="shared" si="16"/>
        <v>0</v>
      </c>
      <c r="AN24" s="136">
        <v>0</v>
      </c>
      <c r="AO24" s="136"/>
      <c r="AP24" s="136">
        <v>0</v>
      </c>
      <c r="AQ24" s="136"/>
      <c r="AR24" s="136">
        <v>0</v>
      </c>
      <c r="AS24" s="136">
        <f t="shared" si="17"/>
        <v>0</v>
      </c>
      <c r="AT24" s="136">
        <v>0</v>
      </c>
      <c r="AU24" s="136"/>
      <c r="AV24" s="136">
        <v>0</v>
      </c>
      <c r="AW24" s="136"/>
      <c r="AX24" s="136"/>
      <c r="AY24" s="136">
        <v>0</v>
      </c>
      <c r="AZ24" s="136">
        <f t="shared" si="18"/>
        <v>0</v>
      </c>
      <c r="BA24" s="136">
        <v>0</v>
      </c>
      <c r="BB24" s="136">
        <f t="shared" si="19"/>
        <v>0</v>
      </c>
    </row>
    <row r="25" spans="1:54" x14ac:dyDescent="0.35">
      <c r="A25" s="137">
        <v>1100</v>
      </c>
      <c r="B25" s="136">
        <v>4.4000000000000004</v>
      </c>
      <c r="C25" s="136">
        <f t="shared" si="0"/>
        <v>4.258689284944988E-5</v>
      </c>
      <c r="D25" s="136">
        <v>3826</v>
      </c>
      <c r="E25" s="136">
        <f t="shared" si="1"/>
        <v>3.7031239100453459E-2</v>
      </c>
      <c r="F25" s="136">
        <v>0</v>
      </c>
      <c r="G25" s="136">
        <f t="shared" si="2"/>
        <v>0</v>
      </c>
      <c r="H25" s="136">
        <v>0</v>
      </c>
      <c r="I25" s="136">
        <f t="shared" si="3"/>
        <v>0</v>
      </c>
      <c r="J25" s="136">
        <v>0</v>
      </c>
      <c r="K25" s="136">
        <f t="shared" si="4"/>
        <v>0</v>
      </c>
      <c r="L25" s="136">
        <v>0</v>
      </c>
      <c r="M25" s="136">
        <f t="shared" si="5"/>
        <v>0</v>
      </c>
      <c r="N25" s="136">
        <v>0</v>
      </c>
      <c r="O25" s="136">
        <f t="shared" si="6"/>
        <v>0</v>
      </c>
      <c r="P25" s="136">
        <v>0</v>
      </c>
      <c r="Q25" s="136">
        <f t="shared" si="7"/>
        <v>0</v>
      </c>
      <c r="R25" s="136">
        <v>0</v>
      </c>
      <c r="S25" s="136">
        <f t="shared" si="8"/>
        <v>0</v>
      </c>
      <c r="T25" s="136">
        <v>0</v>
      </c>
      <c r="U25" s="136">
        <f t="shared" si="9"/>
        <v>0</v>
      </c>
      <c r="V25" s="136">
        <v>0</v>
      </c>
      <c r="W25" s="136">
        <f t="shared" si="10"/>
        <v>0</v>
      </c>
      <c r="X25" s="136">
        <v>0</v>
      </c>
      <c r="Y25" s="136">
        <f t="shared" si="11"/>
        <v>0</v>
      </c>
      <c r="Z25" s="136">
        <v>0</v>
      </c>
      <c r="AA25" s="136"/>
      <c r="AB25" s="136">
        <v>0</v>
      </c>
      <c r="AC25" s="136"/>
      <c r="AD25" s="136">
        <v>0</v>
      </c>
      <c r="AE25" s="136">
        <f t="shared" si="12"/>
        <v>0</v>
      </c>
      <c r="AF25" s="136">
        <v>0</v>
      </c>
      <c r="AG25" s="136">
        <f t="shared" si="13"/>
        <v>0</v>
      </c>
      <c r="AH25" s="136">
        <v>0</v>
      </c>
      <c r="AI25" s="136">
        <f t="shared" si="14"/>
        <v>0</v>
      </c>
      <c r="AJ25" s="136">
        <v>0</v>
      </c>
      <c r="AK25" s="136">
        <f t="shared" si="15"/>
        <v>0</v>
      </c>
      <c r="AL25" s="136">
        <v>0</v>
      </c>
      <c r="AM25" s="136">
        <f t="shared" si="16"/>
        <v>0</v>
      </c>
      <c r="AN25" s="136">
        <v>0</v>
      </c>
      <c r="AO25" s="136"/>
      <c r="AP25" s="136">
        <v>0</v>
      </c>
      <c r="AQ25" s="136"/>
      <c r="AR25" s="136">
        <v>0</v>
      </c>
      <c r="AS25" s="136">
        <f t="shared" si="17"/>
        <v>0</v>
      </c>
      <c r="AT25" s="136">
        <v>0</v>
      </c>
      <c r="AU25" s="136"/>
      <c r="AV25" s="136">
        <v>0</v>
      </c>
      <c r="AW25" s="136"/>
      <c r="AX25" s="136"/>
      <c r="AY25" s="136">
        <v>0</v>
      </c>
      <c r="AZ25" s="136">
        <f t="shared" si="18"/>
        <v>0</v>
      </c>
      <c r="BA25" s="136">
        <v>0</v>
      </c>
      <c r="BB25" s="136">
        <f t="shared" si="19"/>
        <v>0</v>
      </c>
    </row>
    <row r="27" spans="1:54" x14ac:dyDescent="0.35">
      <c r="J27" s="149"/>
      <c r="K27" s="149"/>
      <c r="T27" s="149" t="s">
        <v>172</v>
      </c>
      <c r="U27" s="149">
        <v>9.6788392839658808E-6</v>
      </c>
    </row>
    <row r="28" spans="1:54" x14ac:dyDescent="0.35">
      <c r="AP28" s="230" t="s">
        <v>171</v>
      </c>
      <c r="AQ28" s="230"/>
      <c r="AT28" s="230" t="s">
        <v>171</v>
      </c>
      <c r="AU28" s="230"/>
      <c r="AV28" s="147"/>
      <c r="AW28" s="147"/>
      <c r="AX28" s="147"/>
    </row>
    <row r="29" spans="1:54" s="144" customFormat="1" ht="21" x14ac:dyDescent="0.5">
      <c r="A29" s="140" t="s">
        <v>181</v>
      </c>
      <c r="B29" s="223" t="s">
        <v>180</v>
      </c>
      <c r="C29" s="223"/>
      <c r="D29" s="223" t="s">
        <v>150</v>
      </c>
      <c r="E29" s="223"/>
      <c r="F29" s="223" t="s">
        <v>168</v>
      </c>
      <c r="G29" s="223"/>
      <c r="H29" s="223" t="s">
        <v>167</v>
      </c>
      <c r="I29" s="223"/>
      <c r="J29" s="223" t="s">
        <v>147</v>
      </c>
      <c r="K29" s="223"/>
      <c r="L29" s="223" t="s">
        <v>166</v>
      </c>
      <c r="M29" s="223"/>
      <c r="N29" s="223" t="s">
        <v>145</v>
      </c>
      <c r="O29" s="223"/>
      <c r="P29" s="223" t="s">
        <v>179</v>
      </c>
      <c r="Q29" s="223"/>
      <c r="R29" s="223" t="s">
        <v>178</v>
      </c>
      <c r="S29" s="223"/>
      <c r="T29" s="223" t="s">
        <v>163</v>
      </c>
      <c r="U29" s="223"/>
      <c r="V29" s="223" t="s">
        <v>177</v>
      </c>
      <c r="W29" s="223"/>
      <c r="X29" s="223" t="s">
        <v>176</v>
      </c>
      <c r="Y29" s="223"/>
      <c r="Z29" s="224">
        <v>26.3</v>
      </c>
      <c r="AA29" s="224"/>
      <c r="AB29" s="225">
        <v>28.321999999999999</v>
      </c>
      <c r="AC29" s="225"/>
      <c r="AD29" s="223" t="s">
        <v>160</v>
      </c>
      <c r="AE29" s="223"/>
      <c r="AF29" s="223" t="s">
        <v>159</v>
      </c>
      <c r="AG29" s="223"/>
      <c r="AH29" s="223" t="s">
        <v>158</v>
      </c>
      <c r="AI29" s="223"/>
      <c r="AJ29" s="223" t="s">
        <v>175</v>
      </c>
      <c r="AK29" s="223"/>
      <c r="AL29" s="229" t="s">
        <v>156</v>
      </c>
      <c r="AM29" s="229"/>
      <c r="AN29" s="224">
        <v>33.299999999999997</v>
      </c>
      <c r="AO29" s="224"/>
      <c r="AP29" s="225">
        <v>34.200000000000003</v>
      </c>
      <c r="AQ29" s="225"/>
      <c r="AR29" s="223" t="s">
        <v>174</v>
      </c>
      <c r="AS29" s="223"/>
      <c r="AT29" s="225">
        <v>35.5</v>
      </c>
      <c r="AU29" s="225"/>
      <c r="AV29" s="225">
        <v>35.9</v>
      </c>
      <c r="AW29" s="225"/>
      <c r="AX29" s="225"/>
      <c r="AY29" s="223" t="s">
        <v>173</v>
      </c>
      <c r="AZ29" s="223"/>
      <c r="BA29" s="223" t="s">
        <v>153</v>
      </c>
      <c r="BB29" s="223"/>
    </row>
    <row r="30" spans="1:54" x14ac:dyDescent="0.35">
      <c r="A30" s="137" t="s">
        <v>46</v>
      </c>
      <c r="B30" s="136" t="s">
        <v>552</v>
      </c>
      <c r="C30" s="136" t="s">
        <v>152</v>
      </c>
      <c r="D30" s="136" t="s">
        <v>552</v>
      </c>
      <c r="E30" s="136" t="s">
        <v>152</v>
      </c>
      <c r="F30" s="136" t="s">
        <v>552</v>
      </c>
      <c r="G30" s="136" t="s">
        <v>152</v>
      </c>
      <c r="H30" s="136" t="s">
        <v>552</v>
      </c>
      <c r="I30" s="136" t="s">
        <v>152</v>
      </c>
      <c r="J30" s="136" t="s">
        <v>552</v>
      </c>
      <c r="K30" s="136" t="s">
        <v>152</v>
      </c>
      <c r="L30" s="136" t="s">
        <v>552</v>
      </c>
      <c r="M30" s="136" t="s">
        <v>152</v>
      </c>
      <c r="N30" s="136" t="s">
        <v>552</v>
      </c>
      <c r="O30" s="136" t="s">
        <v>152</v>
      </c>
      <c r="P30" s="136" t="s">
        <v>552</v>
      </c>
      <c r="Q30" s="136" t="s">
        <v>152</v>
      </c>
      <c r="R30" s="136" t="s">
        <v>552</v>
      </c>
      <c r="S30" s="136" t="s">
        <v>152</v>
      </c>
      <c r="T30" s="136" t="s">
        <v>552</v>
      </c>
      <c r="U30" s="136" t="s">
        <v>152</v>
      </c>
      <c r="V30" s="136" t="s">
        <v>552</v>
      </c>
      <c r="W30" s="136" t="s">
        <v>152</v>
      </c>
      <c r="X30" s="139" t="s">
        <v>552</v>
      </c>
      <c r="Y30" s="139" t="s">
        <v>152</v>
      </c>
      <c r="Z30" s="143" t="s">
        <v>552</v>
      </c>
      <c r="AA30" s="143" t="s">
        <v>152</v>
      </c>
      <c r="AB30" s="142" t="s">
        <v>552</v>
      </c>
      <c r="AC30" s="142" t="s">
        <v>152</v>
      </c>
      <c r="AD30" s="136" t="s">
        <v>552</v>
      </c>
      <c r="AE30" s="136" t="s">
        <v>152</v>
      </c>
      <c r="AF30" s="136" t="s">
        <v>552</v>
      </c>
      <c r="AG30" s="136" t="s">
        <v>152</v>
      </c>
      <c r="AH30" s="136" t="s">
        <v>552</v>
      </c>
      <c r="AI30" s="136" t="s">
        <v>152</v>
      </c>
      <c r="AJ30" s="136" t="s">
        <v>552</v>
      </c>
      <c r="AK30" s="136" t="s">
        <v>152</v>
      </c>
      <c r="AL30" s="139" t="s">
        <v>552</v>
      </c>
      <c r="AM30" s="139" t="s">
        <v>152</v>
      </c>
      <c r="AN30" s="143" t="s">
        <v>552</v>
      </c>
      <c r="AO30" s="143" t="s">
        <v>152</v>
      </c>
      <c r="AP30" s="142" t="s">
        <v>552</v>
      </c>
      <c r="AQ30" s="142" t="s">
        <v>152</v>
      </c>
      <c r="AR30" s="136" t="s">
        <v>552</v>
      </c>
      <c r="AS30" s="136" t="s">
        <v>152</v>
      </c>
      <c r="AT30" s="142" t="s">
        <v>552</v>
      </c>
      <c r="AU30" s="142" t="s">
        <v>152</v>
      </c>
      <c r="AV30" s="142" t="s">
        <v>552</v>
      </c>
      <c r="AW30" s="142"/>
      <c r="AX30" s="142" t="s">
        <v>152</v>
      </c>
      <c r="AY30" s="136" t="s">
        <v>552</v>
      </c>
      <c r="AZ30" s="136" t="s">
        <v>152</v>
      </c>
      <c r="BA30" s="136" t="s">
        <v>552</v>
      </c>
      <c r="BB30" s="136" t="s">
        <v>152</v>
      </c>
    </row>
    <row r="31" spans="1:54" x14ac:dyDescent="0.35">
      <c r="A31" s="137">
        <v>600</v>
      </c>
      <c r="B31" s="136">
        <v>1.4</v>
      </c>
      <c r="C31" s="136">
        <f t="shared" ref="C31:C51" si="20">B31*$U$27/1</f>
        <v>1.3550374997552232E-5</v>
      </c>
      <c r="D31" s="136">
        <v>1.6</v>
      </c>
      <c r="E31" s="136">
        <f t="shared" ref="E31:E51" si="21">D31*$U$27/1</f>
        <v>1.5486142854345409E-5</v>
      </c>
      <c r="F31" s="136">
        <v>0</v>
      </c>
      <c r="G31" s="136">
        <f t="shared" ref="G31:G51" si="22">F31*$U$27/2</f>
        <v>0</v>
      </c>
      <c r="H31" s="136">
        <v>0</v>
      </c>
      <c r="I31" s="136">
        <f t="shared" ref="I31:I51" si="23">H31*$U$27/2</f>
        <v>0</v>
      </c>
      <c r="J31" s="136">
        <v>0</v>
      </c>
      <c r="K31" s="136">
        <f t="shared" ref="K31:K51" si="24">J31*$U$27/2</f>
        <v>0</v>
      </c>
      <c r="L31" s="136">
        <v>0</v>
      </c>
      <c r="M31" s="136">
        <f t="shared" ref="M31:M51" si="25">L31*$U$27/3</f>
        <v>0</v>
      </c>
      <c r="N31" s="136">
        <v>0</v>
      </c>
      <c r="O31" s="136">
        <f t="shared" ref="O31:O51" si="26">N31*$U$27/3</f>
        <v>0</v>
      </c>
      <c r="P31" s="136">
        <v>0</v>
      </c>
      <c r="Q31" s="136">
        <f t="shared" ref="Q31:Q51" si="27">P31*$U$27/3</f>
        <v>0</v>
      </c>
      <c r="R31" s="136">
        <v>0</v>
      </c>
      <c r="S31" s="136">
        <f t="shared" ref="S31:S51" si="28">R31*$U$27/2</f>
        <v>0</v>
      </c>
      <c r="T31" s="136">
        <v>0</v>
      </c>
      <c r="U31" s="136">
        <f t="shared" ref="U31:U51" si="29">$U$27*T31/4</f>
        <v>0</v>
      </c>
      <c r="V31" s="136">
        <v>0</v>
      </c>
      <c r="W31" s="136">
        <f t="shared" ref="W31:W51" si="30">V31*$U$27/4</f>
        <v>0</v>
      </c>
      <c r="X31" s="136">
        <v>0</v>
      </c>
      <c r="Y31" s="136">
        <f t="shared" ref="Y31:Y51" si="31">X31*$U$27/4</f>
        <v>0</v>
      </c>
      <c r="Z31" s="136">
        <v>0</v>
      </c>
      <c r="AA31" s="136"/>
      <c r="AB31" s="136">
        <v>0</v>
      </c>
      <c r="AC31" s="136"/>
      <c r="AD31" s="136">
        <v>0</v>
      </c>
      <c r="AE31" s="136">
        <f t="shared" ref="AE31:AE51" si="32">AD31*$U$27/4</f>
        <v>0</v>
      </c>
      <c r="AF31" s="136">
        <v>0</v>
      </c>
      <c r="AG31" s="136">
        <f t="shared" ref="AG31:AG51" si="33">AF31*$U$27/3</f>
        <v>0</v>
      </c>
      <c r="AH31" s="136">
        <v>0</v>
      </c>
      <c r="AI31" s="136">
        <f t="shared" ref="AI31:AI51" si="34">AH31*$U$27/3</f>
        <v>0</v>
      </c>
      <c r="AJ31" s="136">
        <v>0</v>
      </c>
      <c r="AK31" s="136">
        <f t="shared" ref="AK31:AK51" si="35">AJ31*$U$27/5</f>
        <v>0</v>
      </c>
      <c r="AL31" s="136">
        <v>0</v>
      </c>
      <c r="AM31" s="136">
        <f t="shared" ref="AM31:AM51" si="36">AL31*$U$27/5</f>
        <v>0</v>
      </c>
      <c r="AN31" s="136">
        <v>0</v>
      </c>
      <c r="AO31" s="136"/>
      <c r="AP31" s="136">
        <v>0</v>
      </c>
      <c r="AQ31" s="136"/>
      <c r="AR31" s="136">
        <v>0</v>
      </c>
      <c r="AS31" s="136">
        <f t="shared" ref="AS31:AS51" si="37">AR31*$U$27/4</f>
        <v>0</v>
      </c>
      <c r="AT31" s="136">
        <v>0</v>
      </c>
      <c r="AU31" s="136"/>
      <c r="AV31" s="136">
        <v>0</v>
      </c>
      <c r="AW31" s="136"/>
      <c r="AX31" s="136"/>
      <c r="AY31" s="136">
        <v>0</v>
      </c>
      <c r="AZ31" s="136">
        <f t="shared" ref="AZ31:AZ51" si="38">AY31*$U$27/6</f>
        <v>0</v>
      </c>
      <c r="BA31" s="136">
        <v>0</v>
      </c>
      <c r="BB31" s="136">
        <f t="shared" ref="BB31:BB51" si="39">BA31*$U$27/7</f>
        <v>0</v>
      </c>
    </row>
    <row r="32" spans="1:54" x14ac:dyDescent="0.35">
      <c r="A32" s="137">
        <v>625</v>
      </c>
      <c r="B32" s="136">
        <v>4.4000000000000004</v>
      </c>
      <c r="C32" s="136">
        <f t="shared" si="20"/>
        <v>4.258689284944988E-5</v>
      </c>
      <c r="D32" s="136">
        <v>4.5999999999999996</v>
      </c>
      <c r="E32" s="136">
        <f t="shared" si="21"/>
        <v>4.4522660706243051E-5</v>
      </c>
      <c r="F32" s="136">
        <v>0</v>
      </c>
      <c r="G32" s="136">
        <f t="shared" si="22"/>
        <v>0</v>
      </c>
      <c r="H32" s="136">
        <v>0</v>
      </c>
      <c r="I32" s="136">
        <f t="shared" si="23"/>
        <v>0</v>
      </c>
      <c r="J32" s="136">
        <v>0</v>
      </c>
      <c r="K32" s="136">
        <f t="shared" si="24"/>
        <v>0</v>
      </c>
      <c r="L32" s="136">
        <v>0</v>
      </c>
      <c r="M32" s="136">
        <f t="shared" si="25"/>
        <v>0</v>
      </c>
      <c r="N32" s="136">
        <v>0</v>
      </c>
      <c r="O32" s="136">
        <f t="shared" si="26"/>
        <v>0</v>
      </c>
      <c r="P32" s="136">
        <v>0</v>
      </c>
      <c r="Q32" s="136">
        <f t="shared" si="27"/>
        <v>0</v>
      </c>
      <c r="R32" s="136">
        <v>0</v>
      </c>
      <c r="S32" s="136">
        <f t="shared" si="28"/>
        <v>0</v>
      </c>
      <c r="T32" s="136">
        <v>0</v>
      </c>
      <c r="U32" s="136">
        <f t="shared" si="29"/>
        <v>0</v>
      </c>
      <c r="V32" s="136">
        <v>0</v>
      </c>
      <c r="W32" s="136">
        <f t="shared" si="30"/>
        <v>0</v>
      </c>
      <c r="X32" s="136">
        <v>0</v>
      </c>
      <c r="Y32" s="136">
        <f t="shared" si="31"/>
        <v>0</v>
      </c>
      <c r="Z32" s="136">
        <v>0</v>
      </c>
      <c r="AA32" s="136"/>
      <c r="AB32" s="136">
        <v>0</v>
      </c>
      <c r="AC32" s="136"/>
      <c r="AD32" s="136">
        <v>0</v>
      </c>
      <c r="AE32" s="136">
        <f t="shared" si="32"/>
        <v>0</v>
      </c>
      <c r="AF32" s="136">
        <v>0</v>
      </c>
      <c r="AG32" s="136">
        <f t="shared" si="33"/>
        <v>0</v>
      </c>
      <c r="AH32" s="136">
        <v>0</v>
      </c>
      <c r="AI32" s="136">
        <f t="shared" si="34"/>
        <v>0</v>
      </c>
      <c r="AJ32" s="136">
        <v>0</v>
      </c>
      <c r="AK32" s="136">
        <f t="shared" si="35"/>
        <v>0</v>
      </c>
      <c r="AL32" s="136">
        <v>0</v>
      </c>
      <c r="AM32" s="136">
        <f t="shared" si="36"/>
        <v>0</v>
      </c>
      <c r="AN32" s="136">
        <v>0</v>
      </c>
      <c r="AO32" s="136"/>
      <c r="AP32" s="136">
        <v>0</v>
      </c>
      <c r="AQ32" s="136"/>
      <c r="AR32" s="136">
        <v>0</v>
      </c>
      <c r="AS32" s="136">
        <f t="shared" si="37"/>
        <v>0</v>
      </c>
      <c r="AT32" s="136">
        <v>0</v>
      </c>
      <c r="AU32" s="136"/>
      <c r="AV32" s="136">
        <v>0</v>
      </c>
      <c r="AW32" s="136"/>
      <c r="AX32" s="136"/>
      <c r="AY32" s="136">
        <v>0</v>
      </c>
      <c r="AZ32" s="136">
        <f t="shared" si="38"/>
        <v>0</v>
      </c>
      <c r="BA32" s="136">
        <v>0</v>
      </c>
      <c r="BB32" s="136">
        <f t="shared" si="39"/>
        <v>0</v>
      </c>
    </row>
    <row r="33" spans="1:54" x14ac:dyDescent="0.35">
      <c r="A33" s="138">
        <v>650</v>
      </c>
      <c r="B33" s="136">
        <v>6.8</v>
      </c>
      <c r="C33" s="136">
        <f t="shared" si="20"/>
        <v>6.5816107130967991E-5</v>
      </c>
      <c r="D33" s="136">
        <v>7.1</v>
      </c>
      <c r="E33" s="136">
        <f t="shared" si="21"/>
        <v>6.8719758916157745E-5</v>
      </c>
      <c r="F33" s="136">
        <v>0</v>
      </c>
      <c r="G33" s="136">
        <f t="shared" si="22"/>
        <v>0</v>
      </c>
      <c r="H33" s="136">
        <v>0</v>
      </c>
      <c r="I33" s="136">
        <f t="shared" si="23"/>
        <v>0</v>
      </c>
      <c r="J33" s="136">
        <v>0</v>
      </c>
      <c r="K33" s="136">
        <f t="shared" si="24"/>
        <v>0</v>
      </c>
      <c r="L33" s="136">
        <v>0</v>
      </c>
      <c r="M33" s="136">
        <f t="shared" si="25"/>
        <v>0</v>
      </c>
      <c r="N33" s="136">
        <v>0</v>
      </c>
      <c r="O33" s="136">
        <f t="shared" si="26"/>
        <v>0</v>
      </c>
      <c r="P33" s="136">
        <v>0</v>
      </c>
      <c r="Q33" s="136">
        <f t="shared" si="27"/>
        <v>0</v>
      </c>
      <c r="R33" s="136">
        <v>0</v>
      </c>
      <c r="S33" s="136">
        <f t="shared" si="28"/>
        <v>0</v>
      </c>
      <c r="T33" s="136">
        <v>0</v>
      </c>
      <c r="U33" s="136">
        <f t="shared" si="29"/>
        <v>0</v>
      </c>
      <c r="V33" s="136">
        <v>0</v>
      </c>
      <c r="W33" s="136">
        <f t="shared" si="30"/>
        <v>0</v>
      </c>
      <c r="X33" s="136">
        <v>0</v>
      </c>
      <c r="Y33" s="136">
        <f t="shared" si="31"/>
        <v>0</v>
      </c>
      <c r="Z33" s="136">
        <v>0</v>
      </c>
      <c r="AA33" s="136"/>
      <c r="AB33" s="136">
        <v>0</v>
      </c>
      <c r="AC33" s="136"/>
      <c r="AD33" s="136">
        <v>0</v>
      </c>
      <c r="AE33" s="136">
        <f t="shared" si="32"/>
        <v>0</v>
      </c>
      <c r="AF33" s="136">
        <v>0</v>
      </c>
      <c r="AG33" s="136">
        <f t="shared" si="33"/>
        <v>0</v>
      </c>
      <c r="AH33" s="136">
        <v>0</v>
      </c>
      <c r="AI33" s="136">
        <f t="shared" si="34"/>
        <v>0</v>
      </c>
      <c r="AJ33" s="136">
        <v>0</v>
      </c>
      <c r="AK33" s="136">
        <f t="shared" si="35"/>
        <v>0</v>
      </c>
      <c r="AL33" s="136">
        <v>0</v>
      </c>
      <c r="AM33" s="136">
        <f t="shared" si="36"/>
        <v>0</v>
      </c>
      <c r="AN33" s="136">
        <v>0</v>
      </c>
      <c r="AO33" s="136"/>
      <c r="AP33" s="136">
        <v>0</v>
      </c>
      <c r="AQ33" s="136"/>
      <c r="AR33" s="136">
        <v>0</v>
      </c>
      <c r="AS33" s="136">
        <f t="shared" si="37"/>
        <v>0</v>
      </c>
      <c r="AT33" s="136">
        <v>0</v>
      </c>
      <c r="AU33" s="136"/>
      <c r="AV33" s="136">
        <v>0</v>
      </c>
      <c r="AW33" s="136"/>
      <c r="AX33" s="136"/>
      <c r="AY33" s="136">
        <v>0</v>
      </c>
      <c r="AZ33" s="136">
        <f t="shared" si="38"/>
        <v>0</v>
      </c>
      <c r="BA33" s="136">
        <v>0</v>
      </c>
      <c r="BB33" s="136">
        <f t="shared" si="39"/>
        <v>0</v>
      </c>
    </row>
    <row r="34" spans="1:54" x14ac:dyDescent="0.35">
      <c r="A34" s="137">
        <v>675</v>
      </c>
      <c r="B34" s="136">
        <v>6.4</v>
      </c>
      <c r="C34" s="136">
        <f t="shared" si="20"/>
        <v>6.1944571417381635E-5</v>
      </c>
      <c r="D34" s="136">
        <v>10.199999999999999</v>
      </c>
      <c r="E34" s="136">
        <f t="shared" si="21"/>
        <v>9.872416069645198E-5</v>
      </c>
      <c r="F34" s="136">
        <v>0</v>
      </c>
      <c r="G34" s="136">
        <f t="shared" si="22"/>
        <v>0</v>
      </c>
      <c r="H34" s="136">
        <v>0</v>
      </c>
      <c r="I34" s="136">
        <f t="shared" si="23"/>
        <v>0</v>
      </c>
      <c r="J34" s="136">
        <v>0</v>
      </c>
      <c r="K34" s="136">
        <f t="shared" si="24"/>
        <v>0</v>
      </c>
      <c r="L34" s="136">
        <v>0</v>
      </c>
      <c r="M34" s="136">
        <f t="shared" si="25"/>
        <v>0</v>
      </c>
      <c r="N34" s="136">
        <v>0</v>
      </c>
      <c r="O34" s="136">
        <f t="shared" si="26"/>
        <v>0</v>
      </c>
      <c r="P34" s="136">
        <v>0</v>
      </c>
      <c r="Q34" s="136">
        <f t="shared" si="27"/>
        <v>0</v>
      </c>
      <c r="R34" s="136">
        <v>0</v>
      </c>
      <c r="S34" s="136">
        <f t="shared" si="28"/>
        <v>0</v>
      </c>
      <c r="T34" s="136">
        <v>0</v>
      </c>
      <c r="U34" s="136">
        <f t="shared" si="29"/>
        <v>0</v>
      </c>
      <c r="V34" s="136">
        <v>0</v>
      </c>
      <c r="W34" s="136">
        <f t="shared" si="30"/>
        <v>0</v>
      </c>
      <c r="X34" s="136">
        <v>0</v>
      </c>
      <c r="Y34" s="136">
        <f t="shared" si="31"/>
        <v>0</v>
      </c>
      <c r="Z34" s="136">
        <v>0</v>
      </c>
      <c r="AA34" s="136"/>
      <c r="AB34" s="136">
        <v>0</v>
      </c>
      <c r="AC34" s="136"/>
      <c r="AD34" s="136">
        <v>0</v>
      </c>
      <c r="AE34" s="136">
        <f t="shared" si="32"/>
        <v>0</v>
      </c>
      <c r="AF34" s="136">
        <v>0</v>
      </c>
      <c r="AG34" s="136">
        <f t="shared" si="33"/>
        <v>0</v>
      </c>
      <c r="AH34" s="136">
        <v>0</v>
      </c>
      <c r="AI34" s="136">
        <f t="shared" si="34"/>
        <v>0</v>
      </c>
      <c r="AJ34" s="136">
        <v>0</v>
      </c>
      <c r="AK34" s="136">
        <f t="shared" si="35"/>
        <v>0</v>
      </c>
      <c r="AL34" s="136">
        <v>0</v>
      </c>
      <c r="AM34" s="136">
        <f t="shared" si="36"/>
        <v>0</v>
      </c>
      <c r="AN34" s="136">
        <v>0</v>
      </c>
      <c r="AO34" s="136"/>
      <c r="AP34" s="136">
        <v>0</v>
      </c>
      <c r="AQ34" s="136"/>
      <c r="AR34" s="136">
        <v>0</v>
      </c>
      <c r="AS34" s="136">
        <f t="shared" si="37"/>
        <v>0</v>
      </c>
      <c r="AT34" s="136">
        <v>0</v>
      </c>
      <c r="AU34" s="136"/>
      <c r="AV34" s="136">
        <v>0</v>
      </c>
      <c r="AW34" s="136"/>
      <c r="AX34" s="136"/>
      <c r="AY34" s="136">
        <v>0</v>
      </c>
      <c r="AZ34" s="136">
        <f t="shared" si="38"/>
        <v>0</v>
      </c>
      <c r="BA34" s="136">
        <v>0</v>
      </c>
      <c r="BB34" s="136">
        <f t="shared" si="39"/>
        <v>0</v>
      </c>
    </row>
    <row r="35" spans="1:54" x14ac:dyDescent="0.35">
      <c r="A35" s="137">
        <v>700</v>
      </c>
      <c r="B35" s="136">
        <v>7.6</v>
      </c>
      <c r="C35" s="136">
        <f t="shared" si="20"/>
        <v>7.355917855814069E-5</v>
      </c>
      <c r="D35" s="136">
        <v>14.9</v>
      </c>
      <c r="E35" s="136">
        <f t="shared" si="21"/>
        <v>1.4421470533109164E-4</v>
      </c>
      <c r="F35" s="136">
        <v>0</v>
      </c>
      <c r="G35" s="136">
        <f t="shared" si="22"/>
        <v>0</v>
      </c>
      <c r="H35" s="136">
        <v>0</v>
      </c>
      <c r="I35" s="136">
        <f t="shared" si="23"/>
        <v>0</v>
      </c>
      <c r="J35" s="136">
        <v>0</v>
      </c>
      <c r="K35" s="136">
        <f t="shared" si="24"/>
        <v>0</v>
      </c>
      <c r="L35" s="136">
        <v>0</v>
      </c>
      <c r="M35" s="136">
        <f t="shared" si="25"/>
        <v>0</v>
      </c>
      <c r="N35" s="136">
        <v>0</v>
      </c>
      <c r="O35" s="136">
        <f t="shared" si="26"/>
        <v>0</v>
      </c>
      <c r="P35" s="136">
        <v>0</v>
      </c>
      <c r="Q35" s="136">
        <f t="shared" si="27"/>
        <v>0</v>
      </c>
      <c r="R35" s="136">
        <v>0</v>
      </c>
      <c r="S35" s="136">
        <f t="shared" si="28"/>
        <v>0</v>
      </c>
      <c r="T35" s="136">
        <v>0</v>
      </c>
      <c r="U35" s="136">
        <f t="shared" si="29"/>
        <v>0</v>
      </c>
      <c r="V35" s="136">
        <v>0</v>
      </c>
      <c r="W35" s="136">
        <f t="shared" si="30"/>
        <v>0</v>
      </c>
      <c r="X35" s="136">
        <v>0</v>
      </c>
      <c r="Y35" s="136">
        <f t="shared" si="31"/>
        <v>0</v>
      </c>
      <c r="Z35" s="136">
        <v>0</v>
      </c>
      <c r="AA35" s="136"/>
      <c r="AB35" s="136">
        <v>0</v>
      </c>
      <c r="AC35" s="136"/>
      <c r="AD35" s="136">
        <v>0</v>
      </c>
      <c r="AE35" s="136">
        <f t="shared" si="32"/>
        <v>0</v>
      </c>
      <c r="AF35" s="136">
        <v>0</v>
      </c>
      <c r="AG35" s="136">
        <f t="shared" si="33"/>
        <v>0</v>
      </c>
      <c r="AH35" s="136">
        <v>0</v>
      </c>
      <c r="AI35" s="136">
        <f t="shared" si="34"/>
        <v>0</v>
      </c>
      <c r="AJ35" s="136">
        <v>0</v>
      </c>
      <c r="AK35" s="136">
        <f t="shared" si="35"/>
        <v>0</v>
      </c>
      <c r="AL35" s="136">
        <v>0</v>
      </c>
      <c r="AM35" s="136">
        <f t="shared" si="36"/>
        <v>0</v>
      </c>
      <c r="AN35" s="136">
        <v>0</v>
      </c>
      <c r="AO35" s="136"/>
      <c r="AP35" s="136">
        <v>0</v>
      </c>
      <c r="AQ35" s="136"/>
      <c r="AR35" s="136">
        <v>0</v>
      </c>
      <c r="AS35" s="136">
        <f t="shared" si="37"/>
        <v>0</v>
      </c>
      <c r="AT35" s="136">
        <v>0</v>
      </c>
      <c r="AU35" s="136"/>
      <c r="AV35" s="136">
        <v>0</v>
      </c>
      <c r="AW35" s="136"/>
      <c r="AX35" s="136"/>
      <c r="AY35" s="136">
        <v>0</v>
      </c>
      <c r="AZ35" s="136">
        <f t="shared" si="38"/>
        <v>0</v>
      </c>
      <c r="BA35" s="136">
        <v>0</v>
      </c>
      <c r="BB35" s="136">
        <f t="shared" si="39"/>
        <v>0</v>
      </c>
    </row>
    <row r="36" spans="1:54" x14ac:dyDescent="0.35">
      <c r="A36" s="137">
        <v>725</v>
      </c>
      <c r="B36" s="136">
        <v>10</v>
      </c>
      <c r="C36" s="136">
        <f t="shared" si="20"/>
        <v>9.6788392839658802E-5</v>
      </c>
      <c r="D36" s="136">
        <v>21.3</v>
      </c>
      <c r="E36" s="136">
        <f t="shared" si="21"/>
        <v>2.0615927674847326E-4</v>
      </c>
      <c r="F36" s="136">
        <v>0</v>
      </c>
      <c r="G36" s="136">
        <f t="shared" si="22"/>
        <v>0</v>
      </c>
      <c r="H36" s="136">
        <v>0</v>
      </c>
      <c r="I36" s="136">
        <f t="shared" si="23"/>
        <v>0</v>
      </c>
      <c r="J36" s="136">
        <v>0</v>
      </c>
      <c r="K36" s="136">
        <f t="shared" si="24"/>
        <v>0</v>
      </c>
      <c r="L36" s="136">
        <v>0</v>
      </c>
      <c r="M36" s="136">
        <f t="shared" si="25"/>
        <v>0</v>
      </c>
      <c r="N36" s="136">
        <v>0</v>
      </c>
      <c r="O36" s="136">
        <f t="shared" si="26"/>
        <v>0</v>
      </c>
      <c r="P36" s="136">
        <v>0</v>
      </c>
      <c r="Q36" s="136">
        <f t="shared" si="27"/>
        <v>0</v>
      </c>
      <c r="R36" s="136">
        <v>0</v>
      </c>
      <c r="S36" s="136">
        <f t="shared" si="28"/>
        <v>0</v>
      </c>
      <c r="T36" s="136">
        <v>0</v>
      </c>
      <c r="U36" s="136">
        <f t="shared" si="29"/>
        <v>0</v>
      </c>
      <c r="V36" s="136">
        <v>0</v>
      </c>
      <c r="W36" s="136">
        <f t="shared" si="30"/>
        <v>0</v>
      </c>
      <c r="X36" s="136">
        <v>0</v>
      </c>
      <c r="Y36" s="136">
        <f t="shared" si="31"/>
        <v>0</v>
      </c>
      <c r="Z36" s="136">
        <v>0</v>
      </c>
      <c r="AA36" s="136"/>
      <c r="AB36" s="136">
        <v>0</v>
      </c>
      <c r="AC36" s="136"/>
      <c r="AD36" s="136">
        <v>0</v>
      </c>
      <c r="AE36" s="136">
        <f t="shared" si="32"/>
        <v>0</v>
      </c>
      <c r="AF36" s="136">
        <v>0</v>
      </c>
      <c r="AG36" s="136">
        <f t="shared" si="33"/>
        <v>0</v>
      </c>
      <c r="AH36" s="136">
        <v>0</v>
      </c>
      <c r="AI36" s="136">
        <f t="shared" si="34"/>
        <v>0</v>
      </c>
      <c r="AJ36" s="136">
        <v>0</v>
      </c>
      <c r="AK36" s="136">
        <f t="shared" si="35"/>
        <v>0</v>
      </c>
      <c r="AL36" s="136">
        <v>0</v>
      </c>
      <c r="AM36" s="136">
        <f t="shared" si="36"/>
        <v>0</v>
      </c>
      <c r="AN36" s="136">
        <v>0</v>
      </c>
      <c r="AO36" s="136"/>
      <c r="AP36" s="136">
        <v>0</v>
      </c>
      <c r="AQ36" s="136"/>
      <c r="AR36" s="136">
        <v>0</v>
      </c>
      <c r="AS36" s="136">
        <f t="shared" si="37"/>
        <v>0</v>
      </c>
      <c r="AT36" s="136">
        <v>0</v>
      </c>
      <c r="AU36" s="136"/>
      <c r="AV36" s="136">
        <v>0</v>
      </c>
      <c r="AW36" s="136"/>
      <c r="AX36" s="136"/>
      <c r="AY36" s="136">
        <v>0</v>
      </c>
      <c r="AZ36" s="136">
        <f t="shared" si="38"/>
        <v>0</v>
      </c>
      <c r="BA36" s="136">
        <v>0</v>
      </c>
      <c r="BB36" s="136">
        <f t="shared" si="39"/>
        <v>0</v>
      </c>
    </row>
    <row r="37" spans="1:54" x14ac:dyDescent="0.35">
      <c r="A37" s="137">
        <v>750</v>
      </c>
      <c r="B37" s="136">
        <v>12.4</v>
      </c>
      <c r="C37" s="136">
        <f t="shared" si="20"/>
        <v>1.2001760712117693E-4</v>
      </c>
      <c r="D37" s="136">
        <v>31.7</v>
      </c>
      <c r="E37" s="136">
        <f t="shared" si="21"/>
        <v>3.0681920530171839E-4</v>
      </c>
      <c r="F37" s="136">
        <v>0</v>
      </c>
      <c r="G37" s="136">
        <f t="shared" si="22"/>
        <v>0</v>
      </c>
      <c r="H37" s="136">
        <v>0</v>
      </c>
      <c r="I37" s="136">
        <f t="shared" si="23"/>
        <v>0</v>
      </c>
      <c r="J37" s="136">
        <v>0</v>
      </c>
      <c r="K37" s="136">
        <f t="shared" si="24"/>
        <v>0</v>
      </c>
      <c r="L37" s="136">
        <v>0</v>
      </c>
      <c r="M37" s="136">
        <f t="shared" si="25"/>
        <v>0</v>
      </c>
      <c r="N37" s="136">
        <v>0</v>
      </c>
      <c r="O37" s="136">
        <f t="shared" si="26"/>
        <v>0</v>
      </c>
      <c r="P37" s="136">
        <v>0</v>
      </c>
      <c r="Q37" s="136">
        <f t="shared" si="27"/>
        <v>0</v>
      </c>
      <c r="R37" s="136">
        <v>0</v>
      </c>
      <c r="S37" s="136">
        <f t="shared" si="28"/>
        <v>0</v>
      </c>
      <c r="T37" s="136">
        <v>0</v>
      </c>
      <c r="U37" s="136">
        <f t="shared" si="29"/>
        <v>0</v>
      </c>
      <c r="V37" s="136">
        <v>0</v>
      </c>
      <c r="W37" s="136">
        <f t="shared" si="30"/>
        <v>0</v>
      </c>
      <c r="X37" s="136">
        <v>0</v>
      </c>
      <c r="Y37" s="136">
        <f t="shared" si="31"/>
        <v>0</v>
      </c>
      <c r="Z37" s="136">
        <v>0</v>
      </c>
      <c r="AA37" s="136"/>
      <c r="AB37" s="136">
        <v>0</v>
      </c>
      <c r="AC37" s="136"/>
      <c r="AD37" s="136">
        <v>0</v>
      </c>
      <c r="AE37" s="136">
        <f t="shared" si="32"/>
        <v>0</v>
      </c>
      <c r="AF37" s="136">
        <v>0</v>
      </c>
      <c r="AG37" s="136">
        <f t="shared" si="33"/>
        <v>0</v>
      </c>
      <c r="AH37" s="136">
        <v>0</v>
      </c>
      <c r="AI37" s="136">
        <f t="shared" si="34"/>
        <v>0</v>
      </c>
      <c r="AJ37" s="136">
        <v>0</v>
      </c>
      <c r="AK37" s="136">
        <f t="shared" si="35"/>
        <v>0</v>
      </c>
      <c r="AL37" s="136">
        <v>0</v>
      </c>
      <c r="AM37" s="136">
        <f t="shared" si="36"/>
        <v>0</v>
      </c>
      <c r="AN37" s="136">
        <v>0</v>
      </c>
      <c r="AO37" s="136"/>
      <c r="AP37" s="136">
        <v>0</v>
      </c>
      <c r="AQ37" s="136"/>
      <c r="AR37" s="136">
        <v>0</v>
      </c>
      <c r="AS37" s="136">
        <f t="shared" si="37"/>
        <v>0</v>
      </c>
      <c r="AT37" s="136">
        <v>0</v>
      </c>
      <c r="AU37" s="136"/>
      <c r="AV37" s="136">
        <v>0</v>
      </c>
      <c r="AW37" s="136"/>
      <c r="AX37" s="136"/>
      <c r="AY37" s="136">
        <v>0</v>
      </c>
      <c r="AZ37" s="136">
        <f t="shared" si="38"/>
        <v>0</v>
      </c>
      <c r="BA37" s="136">
        <v>0</v>
      </c>
      <c r="BB37" s="136">
        <f t="shared" si="39"/>
        <v>0</v>
      </c>
    </row>
    <row r="38" spans="1:54" x14ac:dyDescent="0.35">
      <c r="A38" s="137">
        <v>775</v>
      </c>
      <c r="B38" s="136">
        <v>14.3</v>
      </c>
      <c r="C38" s="136">
        <f t="shared" si="20"/>
        <v>1.3840740176071211E-4</v>
      </c>
      <c r="D38" s="136">
        <v>53.6</v>
      </c>
      <c r="E38" s="136">
        <f t="shared" si="21"/>
        <v>5.1878578562057122E-4</v>
      </c>
      <c r="F38" s="136">
        <v>0</v>
      </c>
      <c r="G38" s="136">
        <f t="shared" si="22"/>
        <v>0</v>
      </c>
      <c r="H38" s="136">
        <v>0</v>
      </c>
      <c r="I38" s="136">
        <f t="shared" si="23"/>
        <v>0</v>
      </c>
      <c r="J38" s="136">
        <v>0</v>
      </c>
      <c r="K38" s="136">
        <f t="shared" si="24"/>
        <v>0</v>
      </c>
      <c r="L38" s="136">
        <v>0</v>
      </c>
      <c r="M38" s="136">
        <f t="shared" si="25"/>
        <v>0</v>
      </c>
      <c r="N38" s="136">
        <v>0</v>
      </c>
      <c r="O38" s="136">
        <f t="shared" si="26"/>
        <v>0</v>
      </c>
      <c r="P38" s="136">
        <v>0</v>
      </c>
      <c r="Q38" s="136">
        <f t="shared" si="27"/>
        <v>0</v>
      </c>
      <c r="R38" s="136">
        <v>0</v>
      </c>
      <c r="S38" s="136">
        <f t="shared" si="28"/>
        <v>0</v>
      </c>
      <c r="T38" s="136">
        <v>0</v>
      </c>
      <c r="U38" s="136">
        <f t="shared" si="29"/>
        <v>0</v>
      </c>
      <c r="V38" s="136">
        <v>0</v>
      </c>
      <c r="W38" s="136">
        <f t="shared" si="30"/>
        <v>0</v>
      </c>
      <c r="X38" s="136">
        <v>0</v>
      </c>
      <c r="Y38" s="136">
        <f t="shared" si="31"/>
        <v>0</v>
      </c>
      <c r="Z38" s="136">
        <v>0</v>
      </c>
      <c r="AA38" s="136"/>
      <c r="AB38" s="136">
        <v>0</v>
      </c>
      <c r="AC38" s="136"/>
      <c r="AD38" s="136">
        <v>0</v>
      </c>
      <c r="AE38" s="136">
        <f t="shared" si="32"/>
        <v>0</v>
      </c>
      <c r="AF38" s="136">
        <v>0</v>
      </c>
      <c r="AG38" s="136">
        <f t="shared" si="33"/>
        <v>0</v>
      </c>
      <c r="AH38" s="136">
        <v>0</v>
      </c>
      <c r="AI38" s="136">
        <f t="shared" si="34"/>
        <v>0</v>
      </c>
      <c r="AJ38" s="136">
        <v>0</v>
      </c>
      <c r="AK38" s="136">
        <f t="shared" si="35"/>
        <v>0</v>
      </c>
      <c r="AL38" s="136">
        <v>0</v>
      </c>
      <c r="AM38" s="136">
        <f t="shared" si="36"/>
        <v>0</v>
      </c>
      <c r="AN38" s="136">
        <v>0</v>
      </c>
      <c r="AO38" s="136"/>
      <c r="AP38" s="136">
        <v>0</v>
      </c>
      <c r="AQ38" s="136"/>
      <c r="AR38" s="136">
        <v>0</v>
      </c>
      <c r="AS38" s="136">
        <f t="shared" si="37"/>
        <v>0</v>
      </c>
      <c r="AT38" s="136">
        <v>0</v>
      </c>
      <c r="AU38" s="136"/>
      <c r="AV38" s="136">
        <v>0</v>
      </c>
      <c r="AW38" s="136"/>
      <c r="AX38" s="136"/>
      <c r="AY38" s="136">
        <v>0</v>
      </c>
      <c r="AZ38" s="136">
        <f t="shared" si="38"/>
        <v>0</v>
      </c>
      <c r="BA38" s="136">
        <v>0</v>
      </c>
      <c r="BB38" s="136">
        <f t="shared" si="39"/>
        <v>0</v>
      </c>
    </row>
    <row r="39" spans="1:54" x14ac:dyDescent="0.35">
      <c r="A39" s="137">
        <v>800</v>
      </c>
      <c r="B39" s="136">
        <v>24.2</v>
      </c>
      <c r="C39" s="136">
        <f t="shared" si="20"/>
        <v>2.3422791067197432E-4</v>
      </c>
      <c r="D39" s="136">
        <v>64.7</v>
      </c>
      <c r="E39" s="136">
        <f t="shared" si="21"/>
        <v>6.2622090167259253E-4</v>
      </c>
      <c r="F39" s="136">
        <v>0</v>
      </c>
      <c r="G39" s="136">
        <f t="shared" si="22"/>
        <v>0</v>
      </c>
      <c r="H39" s="136">
        <v>0</v>
      </c>
      <c r="I39" s="136">
        <f t="shared" si="23"/>
        <v>0</v>
      </c>
      <c r="J39" s="136">
        <v>0</v>
      </c>
      <c r="K39" s="136">
        <f t="shared" si="24"/>
        <v>0</v>
      </c>
      <c r="L39" s="136">
        <v>0</v>
      </c>
      <c r="M39" s="136">
        <f t="shared" si="25"/>
        <v>0</v>
      </c>
      <c r="N39" s="136">
        <v>0</v>
      </c>
      <c r="O39" s="136">
        <f t="shared" si="26"/>
        <v>0</v>
      </c>
      <c r="P39" s="136">
        <v>0</v>
      </c>
      <c r="Q39" s="136">
        <f t="shared" si="27"/>
        <v>0</v>
      </c>
      <c r="R39" s="136">
        <v>0</v>
      </c>
      <c r="S39" s="136">
        <f t="shared" si="28"/>
        <v>0</v>
      </c>
      <c r="T39" s="136">
        <v>0</v>
      </c>
      <c r="U39" s="136">
        <f t="shared" si="29"/>
        <v>0</v>
      </c>
      <c r="V39" s="136">
        <v>0</v>
      </c>
      <c r="W39" s="136">
        <f t="shared" si="30"/>
        <v>0</v>
      </c>
      <c r="X39" s="136">
        <v>0</v>
      </c>
      <c r="Y39" s="136">
        <f t="shared" si="31"/>
        <v>0</v>
      </c>
      <c r="Z39" s="136">
        <v>0</v>
      </c>
      <c r="AA39" s="136"/>
      <c r="AB39" s="136">
        <v>0</v>
      </c>
      <c r="AC39" s="136"/>
      <c r="AD39" s="136">
        <v>0</v>
      </c>
      <c r="AE39" s="136">
        <f t="shared" si="32"/>
        <v>0</v>
      </c>
      <c r="AF39" s="136">
        <v>0</v>
      </c>
      <c r="AG39" s="136">
        <f t="shared" si="33"/>
        <v>0</v>
      </c>
      <c r="AH39" s="136">
        <v>0</v>
      </c>
      <c r="AI39" s="136">
        <f t="shared" si="34"/>
        <v>0</v>
      </c>
      <c r="AJ39" s="136">
        <v>0</v>
      </c>
      <c r="AK39" s="136">
        <f t="shared" si="35"/>
        <v>0</v>
      </c>
      <c r="AL39" s="136">
        <v>0</v>
      </c>
      <c r="AM39" s="136">
        <f t="shared" si="36"/>
        <v>0</v>
      </c>
      <c r="AN39" s="136">
        <v>0</v>
      </c>
      <c r="AO39" s="136"/>
      <c r="AP39" s="136">
        <v>0</v>
      </c>
      <c r="AQ39" s="136"/>
      <c r="AR39" s="136">
        <v>0</v>
      </c>
      <c r="AS39" s="136">
        <f t="shared" si="37"/>
        <v>0</v>
      </c>
      <c r="AT39" s="136">
        <v>0</v>
      </c>
      <c r="AU39" s="136"/>
      <c r="AV39" s="136">
        <v>0</v>
      </c>
      <c r="AW39" s="136"/>
      <c r="AX39" s="136"/>
      <c r="AY39" s="136">
        <v>0</v>
      </c>
      <c r="AZ39" s="136">
        <f t="shared" si="38"/>
        <v>0</v>
      </c>
      <c r="BA39" s="136">
        <v>0</v>
      </c>
      <c r="BB39" s="136">
        <f t="shared" si="39"/>
        <v>0</v>
      </c>
    </row>
    <row r="40" spans="1:54" x14ac:dyDescent="0.35">
      <c r="A40" s="138">
        <v>825</v>
      </c>
      <c r="B40" s="136">
        <v>53.3</v>
      </c>
      <c r="C40" s="136">
        <f t="shared" si="20"/>
        <v>5.1588213383538142E-4</v>
      </c>
      <c r="D40" s="136">
        <v>125.7</v>
      </c>
      <c r="E40" s="136">
        <f t="shared" si="21"/>
        <v>1.2166300979945112E-3</v>
      </c>
      <c r="F40" s="136">
        <v>0</v>
      </c>
      <c r="G40" s="136">
        <f t="shared" si="22"/>
        <v>0</v>
      </c>
      <c r="H40" s="136">
        <v>0</v>
      </c>
      <c r="I40" s="136">
        <f t="shared" si="23"/>
        <v>0</v>
      </c>
      <c r="J40" s="136">
        <v>0</v>
      </c>
      <c r="K40" s="136">
        <f t="shared" si="24"/>
        <v>0</v>
      </c>
      <c r="L40" s="136">
        <v>0</v>
      </c>
      <c r="M40" s="136">
        <f t="shared" si="25"/>
        <v>0</v>
      </c>
      <c r="N40" s="136">
        <v>0</v>
      </c>
      <c r="O40" s="136">
        <f t="shared" si="26"/>
        <v>0</v>
      </c>
      <c r="P40" s="136">
        <v>0</v>
      </c>
      <c r="Q40" s="136">
        <f t="shared" si="27"/>
        <v>0</v>
      </c>
      <c r="R40" s="136">
        <v>0</v>
      </c>
      <c r="S40" s="136">
        <f t="shared" si="28"/>
        <v>0</v>
      </c>
      <c r="T40" s="136">
        <v>0</v>
      </c>
      <c r="U40" s="136">
        <f t="shared" si="29"/>
        <v>0</v>
      </c>
      <c r="V40" s="136">
        <v>0</v>
      </c>
      <c r="W40" s="136">
        <f t="shared" si="30"/>
        <v>0</v>
      </c>
      <c r="X40" s="136">
        <v>0</v>
      </c>
      <c r="Y40" s="136">
        <f t="shared" si="31"/>
        <v>0</v>
      </c>
      <c r="Z40" s="136">
        <v>0</v>
      </c>
      <c r="AA40" s="136"/>
      <c r="AB40" s="136">
        <v>0</v>
      </c>
      <c r="AC40" s="136"/>
      <c r="AD40" s="136">
        <v>0</v>
      </c>
      <c r="AE40" s="136">
        <f t="shared" si="32"/>
        <v>0</v>
      </c>
      <c r="AF40" s="136">
        <v>0</v>
      </c>
      <c r="AG40" s="136">
        <f t="shared" si="33"/>
        <v>0</v>
      </c>
      <c r="AH40" s="136">
        <v>0</v>
      </c>
      <c r="AI40" s="136">
        <f t="shared" si="34"/>
        <v>0</v>
      </c>
      <c r="AJ40" s="136">
        <v>0</v>
      </c>
      <c r="AK40" s="136">
        <f t="shared" si="35"/>
        <v>0</v>
      </c>
      <c r="AL40" s="136">
        <v>0</v>
      </c>
      <c r="AM40" s="136">
        <f t="shared" si="36"/>
        <v>0</v>
      </c>
      <c r="AN40" s="136">
        <v>0</v>
      </c>
      <c r="AO40" s="136"/>
      <c r="AP40" s="136">
        <v>0</v>
      </c>
      <c r="AQ40" s="136"/>
      <c r="AR40" s="136">
        <v>0</v>
      </c>
      <c r="AS40" s="136">
        <f t="shared" si="37"/>
        <v>0</v>
      </c>
      <c r="AT40" s="136">
        <v>0</v>
      </c>
      <c r="AU40" s="136"/>
      <c r="AV40" s="136">
        <v>0</v>
      </c>
      <c r="AW40" s="136"/>
      <c r="AX40" s="136"/>
      <c r="AY40" s="136">
        <v>0</v>
      </c>
      <c r="AZ40" s="136">
        <f t="shared" si="38"/>
        <v>0</v>
      </c>
      <c r="BA40" s="136">
        <v>0</v>
      </c>
      <c r="BB40" s="136">
        <f t="shared" si="39"/>
        <v>0</v>
      </c>
    </row>
    <row r="41" spans="1:54" x14ac:dyDescent="0.35">
      <c r="A41" s="138">
        <v>850</v>
      </c>
      <c r="B41" s="136">
        <v>94.7</v>
      </c>
      <c r="C41" s="136">
        <f t="shared" si="20"/>
        <v>9.1658608019156893E-4</v>
      </c>
      <c r="D41" s="136">
        <v>212.2</v>
      </c>
      <c r="E41" s="136">
        <f t="shared" si="21"/>
        <v>2.0538496960575596E-3</v>
      </c>
      <c r="F41" s="136">
        <v>0</v>
      </c>
      <c r="G41" s="136">
        <f t="shared" si="22"/>
        <v>0</v>
      </c>
      <c r="H41" s="136">
        <v>0</v>
      </c>
      <c r="I41" s="136">
        <f t="shared" si="23"/>
        <v>0</v>
      </c>
      <c r="J41" s="136">
        <v>0</v>
      </c>
      <c r="K41" s="136">
        <f t="shared" si="24"/>
        <v>0</v>
      </c>
      <c r="L41" s="136">
        <v>0</v>
      </c>
      <c r="M41" s="136">
        <f t="shared" si="25"/>
        <v>0</v>
      </c>
      <c r="N41" s="136">
        <v>0</v>
      </c>
      <c r="O41" s="136">
        <f t="shared" si="26"/>
        <v>0</v>
      </c>
      <c r="P41" s="136">
        <v>0</v>
      </c>
      <c r="Q41" s="136">
        <f t="shared" si="27"/>
        <v>0</v>
      </c>
      <c r="R41" s="136">
        <v>0</v>
      </c>
      <c r="S41" s="136">
        <f t="shared" si="28"/>
        <v>0</v>
      </c>
      <c r="T41" s="136">
        <v>0</v>
      </c>
      <c r="U41" s="136">
        <f t="shared" si="29"/>
        <v>0</v>
      </c>
      <c r="V41" s="136">
        <v>0</v>
      </c>
      <c r="W41" s="136">
        <f t="shared" si="30"/>
        <v>0</v>
      </c>
      <c r="X41" s="136">
        <v>0</v>
      </c>
      <c r="Y41" s="136">
        <f t="shared" si="31"/>
        <v>0</v>
      </c>
      <c r="Z41" s="136">
        <v>0</v>
      </c>
      <c r="AA41" s="136"/>
      <c r="AB41" s="136">
        <v>0</v>
      </c>
      <c r="AC41" s="136"/>
      <c r="AD41" s="136">
        <v>0</v>
      </c>
      <c r="AE41" s="136">
        <f t="shared" si="32"/>
        <v>0</v>
      </c>
      <c r="AF41" s="136">
        <v>0</v>
      </c>
      <c r="AG41" s="136">
        <f t="shared" si="33"/>
        <v>0</v>
      </c>
      <c r="AH41" s="136">
        <v>0</v>
      </c>
      <c r="AI41" s="136">
        <f t="shared" si="34"/>
        <v>0</v>
      </c>
      <c r="AJ41" s="136">
        <v>0</v>
      </c>
      <c r="AK41" s="136">
        <f t="shared" si="35"/>
        <v>0</v>
      </c>
      <c r="AL41" s="136">
        <v>0</v>
      </c>
      <c r="AM41" s="136">
        <f t="shared" si="36"/>
        <v>0</v>
      </c>
      <c r="AN41" s="136">
        <v>0</v>
      </c>
      <c r="AO41" s="136"/>
      <c r="AP41" s="136">
        <v>0</v>
      </c>
      <c r="AQ41" s="136"/>
      <c r="AR41" s="136">
        <v>0</v>
      </c>
      <c r="AS41" s="136">
        <f t="shared" si="37"/>
        <v>0</v>
      </c>
      <c r="AT41" s="136">
        <v>0</v>
      </c>
      <c r="AU41" s="136"/>
      <c r="AV41" s="136">
        <v>0</v>
      </c>
      <c r="AW41" s="136"/>
      <c r="AX41" s="136"/>
      <c r="AY41" s="136">
        <v>0</v>
      </c>
      <c r="AZ41" s="136">
        <f t="shared" si="38"/>
        <v>0</v>
      </c>
      <c r="BA41" s="136">
        <v>0</v>
      </c>
      <c r="BB41" s="136">
        <f t="shared" si="39"/>
        <v>0</v>
      </c>
    </row>
    <row r="42" spans="1:54" x14ac:dyDescent="0.35">
      <c r="A42" s="138">
        <v>875</v>
      </c>
      <c r="B42" s="136">
        <v>65.5</v>
      </c>
      <c r="C42" s="136">
        <f t="shared" si="20"/>
        <v>6.3396397309976524E-4</v>
      </c>
      <c r="D42" s="136">
        <v>157</v>
      </c>
      <c r="E42" s="136">
        <f t="shared" si="21"/>
        <v>1.5195777675826433E-3</v>
      </c>
      <c r="F42" s="136">
        <v>2.1</v>
      </c>
      <c r="G42" s="136">
        <f t="shared" si="22"/>
        <v>1.0162781248164175E-5</v>
      </c>
      <c r="H42" s="136">
        <v>0</v>
      </c>
      <c r="I42" s="136">
        <f t="shared" si="23"/>
        <v>0</v>
      </c>
      <c r="J42" s="136">
        <v>0</v>
      </c>
      <c r="K42" s="136">
        <f t="shared" si="24"/>
        <v>0</v>
      </c>
      <c r="L42" s="136">
        <v>0</v>
      </c>
      <c r="M42" s="136">
        <f t="shared" si="25"/>
        <v>0</v>
      </c>
      <c r="N42" s="136">
        <v>0</v>
      </c>
      <c r="O42" s="136">
        <f t="shared" si="26"/>
        <v>0</v>
      </c>
      <c r="P42" s="136">
        <v>0</v>
      </c>
      <c r="Q42" s="136">
        <f t="shared" si="27"/>
        <v>0</v>
      </c>
      <c r="R42" s="136">
        <v>1.58</v>
      </c>
      <c r="S42" s="136">
        <f t="shared" si="28"/>
        <v>7.6462830343330458E-6</v>
      </c>
      <c r="T42" s="136">
        <v>0</v>
      </c>
      <c r="U42" s="136">
        <f t="shared" si="29"/>
        <v>0</v>
      </c>
      <c r="V42" s="136">
        <v>0</v>
      </c>
      <c r="W42" s="136">
        <f t="shared" si="30"/>
        <v>0</v>
      </c>
      <c r="X42" s="136">
        <v>0</v>
      </c>
      <c r="Y42" s="136">
        <f t="shared" si="31"/>
        <v>0</v>
      </c>
      <c r="Z42" s="136">
        <v>0</v>
      </c>
      <c r="AA42" s="136"/>
      <c r="AB42" s="136">
        <v>0</v>
      </c>
      <c r="AC42" s="136"/>
      <c r="AD42" s="136">
        <v>1.3</v>
      </c>
      <c r="AE42" s="136">
        <f t="shared" si="32"/>
        <v>3.1456227672889112E-6</v>
      </c>
      <c r="AF42" s="136">
        <v>1</v>
      </c>
      <c r="AG42" s="136">
        <f t="shared" si="33"/>
        <v>3.2262797613219603E-6</v>
      </c>
      <c r="AH42" s="136">
        <v>0</v>
      </c>
      <c r="AI42" s="136">
        <f t="shared" si="34"/>
        <v>0</v>
      </c>
      <c r="AJ42" s="136">
        <v>0</v>
      </c>
      <c r="AK42" s="136">
        <f t="shared" si="35"/>
        <v>0</v>
      </c>
      <c r="AL42" s="136">
        <v>0</v>
      </c>
      <c r="AM42" s="136">
        <f t="shared" si="36"/>
        <v>0</v>
      </c>
      <c r="AN42" s="136">
        <v>0</v>
      </c>
      <c r="AO42" s="136"/>
      <c r="AP42" s="136">
        <v>0</v>
      </c>
      <c r="AQ42" s="136"/>
      <c r="AR42" s="136">
        <v>0</v>
      </c>
      <c r="AS42" s="136">
        <f t="shared" si="37"/>
        <v>0</v>
      </c>
      <c r="AT42" s="136">
        <v>0</v>
      </c>
      <c r="AU42" s="136"/>
      <c r="AV42" s="136">
        <v>0</v>
      </c>
      <c r="AW42" s="136"/>
      <c r="AX42" s="136"/>
      <c r="AY42" s="136">
        <v>4.8</v>
      </c>
      <c r="AZ42" s="136">
        <f t="shared" si="38"/>
        <v>7.7430714271727043E-6</v>
      </c>
      <c r="BA42" s="136">
        <v>1.4</v>
      </c>
      <c r="BB42" s="136">
        <f t="shared" si="39"/>
        <v>1.9357678567931761E-6</v>
      </c>
    </row>
    <row r="43" spans="1:54" x14ac:dyDescent="0.35">
      <c r="A43" s="137">
        <v>900</v>
      </c>
      <c r="B43" s="136">
        <v>340.2</v>
      </c>
      <c r="C43" s="136">
        <f t="shared" si="20"/>
        <v>3.2927411244051924E-3</v>
      </c>
      <c r="D43" s="136">
        <v>384</v>
      </c>
      <c r="E43" s="136">
        <f t="shared" si="21"/>
        <v>3.7166742850428982E-3</v>
      </c>
      <c r="F43" s="136">
        <v>5.9</v>
      </c>
      <c r="G43" s="136">
        <f t="shared" si="22"/>
        <v>2.8552575887699351E-5</v>
      </c>
      <c r="H43" s="136">
        <v>2.6</v>
      </c>
      <c r="I43" s="136">
        <f t="shared" si="23"/>
        <v>1.2582491069155645E-5</v>
      </c>
      <c r="J43" s="136">
        <v>0</v>
      </c>
      <c r="K43" s="136">
        <f t="shared" si="24"/>
        <v>0</v>
      </c>
      <c r="L43" s="136">
        <v>1.6</v>
      </c>
      <c r="M43" s="136">
        <f t="shared" si="25"/>
        <v>5.1620476181151359E-6</v>
      </c>
      <c r="N43" s="136">
        <v>1</v>
      </c>
      <c r="O43" s="136">
        <f t="shared" si="26"/>
        <v>3.2262797613219603E-6</v>
      </c>
      <c r="P43" s="136">
        <v>2.6</v>
      </c>
      <c r="Q43" s="136">
        <f t="shared" si="27"/>
        <v>8.3883273794370971E-6</v>
      </c>
      <c r="R43" s="136">
        <v>4.4000000000000004</v>
      </c>
      <c r="S43" s="136">
        <f t="shared" si="28"/>
        <v>2.129344642472494E-5</v>
      </c>
      <c r="T43" s="136">
        <v>0</v>
      </c>
      <c r="U43" s="136">
        <f t="shared" si="29"/>
        <v>0</v>
      </c>
      <c r="V43" s="136">
        <v>3.2</v>
      </c>
      <c r="W43" s="136">
        <f t="shared" si="30"/>
        <v>7.7430714271727043E-6</v>
      </c>
      <c r="X43" s="136">
        <v>0</v>
      </c>
      <c r="Y43" s="136">
        <f t="shared" si="31"/>
        <v>0</v>
      </c>
      <c r="Z43" s="136">
        <v>0</v>
      </c>
      <c r="AA43" s="136"/>
      <c r="AB43" s="136">
        <v>1.07</v>
      </c>
      <c r="AC43" s="136"/>
      <c r="AD43" s="136">
        <v>3.2</v>
      </c>
      <c r="AE43" s="136">
        <f t="shared" si="32"/>
        <v>7.7430714271727043E-6</v>
      </c>
      <c r="AF43" s="136">
        <v>6.07</v>
      </c>
      <c r="AG43" s="136">
        <f t="shared" si="33"/>
        <v>1.9583518151224301E-5</v>
      </c>
      <c r="AH43" s="136">
        <v>1.1000000000000001</v>
      </c>
      <c r="AI43" s="136">
        <f t="shared" si="34"/>
        <v>3.5489077374541566E-6</v>
      </c>
      <c r="AJ43" s="136">
        <v>2.2000000000000002</v>
      </c>
      <c r="AK43" s="136">
        <f t="shared" si="35"/>
        <v>4.2586892849449881E-6</v>
      </c>
      <c r="AL43" s="136">
        <v>0</v>
      </c>
      <c r="AM43" s="136">
        <f t="shared" si="36"/>
        <v>0</v>
      </c>
      <c r="AN43" s="136">
        <v>0</v>
      </c>
      <c r="AO43" s="136"/>
      <c r="AP43" s="136">
        <v>0</v>
      </c>
      <c r="AQ43" s="136"/>
      <c r="AR43" s="136">
        <v>1.02</v>
      </c>
      <c r="AS43" s="136">
        <f t="shared" si="37"/>
        <v>2.4681040174112995E-6</v>
      </c>
      <c r="AT43" s="136">
        <v>1.2</v>
      </c>
      <c r="AU43" s="136"/>
      <c r="AV43" s="136">
        <v>0</v>
      </c>
      <c r="AW43" s="136"/>
      <c r="AX43" s="136"/>
      <c r="AY43" s="136">
        <v>38.56</v>
      </c>
      <c r="AZ43" s="136">
        <f t="shared" si="38"/>
        <v>6.22026737982874E-5</v>
      </c>
      <c r="BA43" s="136">
        <v>13.5</v>
      </c>
      <c r="BB43" s="136">
        <f t="shared" si="39"/>
        <v>1.8666332904791343E-5</v>
      </c>
    </row>
    <row r="44" spans="1:54" x14ac:dyDescent="0.35">
      <c r="A44" s="137">
        <v>925</v>
      </c>
      <c r="B44" s="136">
        <v>604.5</v>
      </c>
      <c r="C44" s="136">
        <f t="shared" si="20"/>
        <v>5.8508583471573753E-3</v>
      </c>
      <c r="D44" s="136">
        <v>588.5</v>
      </c>
      <c r="E44" s="136">
        <f t="shared" si="21"/>
        <v>5.6959969186139211E-3</v>
      </c>
      <c r="F44" s="136">
        <v>13.4</v>
      </c>
      <c r="G44" s="136">
        <f t="shared" si="22"/>
        <v>6.4848223202571402E-5</v>
      </c>
      <c r="H44" s="136">
        <v>3.8</v>
      </c>
      <c r="I44" s="136">
        <f t="shared" si="23"/>
        <v>1.8389794639535173E-5</v>
      </c>
      <c r="J44" s="136">
        <v>0</v>
      </c>
      <c r="K44" s="136">
        <f t="shared" si="24"/>
        <v>0</v>
      </c>
      <c r="L44" s="136">
        <v>3.1</v>
      </c>
      <c r="M44" s="136">
        <f t="shared" si="25"/>
        <v>1.0001467260098077E-5</v>
      </c>
      <c r="N44" s="136">
        <v>1.7</v>
      </c>
      <c r="O44" s="136">
        <f t="shared" si="26"/>
        <v>5.4846755942473323E-6</v>
      </c>
      <c r="P44" s="136">
        <v>3.7</v>
      </c>
      <c r="Q44" s="136">
        <f t="shared" si="27"/>
        <v>1.1937235116891254E-5</v>
      </c>
      <c r="R44" s="136">
        <v>7.4</v>
      </c>
      <c r="S44" s="136">
        <f t="shared" si="28"/>
        <v>3.5811705350673763E-5</v>
      </c>
      <c r="T44" s="136">
        <v>1.1000000000000001</v>
      </c>
      <c r="U44" s="136">
        <f t="shared" si="29"/>
        <v>2.6616808030906175E-6</v>
      </c>
      <c r="V44" s="136">
        <v>5.5</v>
      </c>
      <c r="W44" s="136">
        <f t="shared" si="30"/>
        <v>1.3308404015453087E-5</v>
      </c>
      <c r="X44" s="136">
        <v>0</v>
      </c>
      <c r="Y44" s="136">
        <f t="shared" si="31"/>
        <v>0</v>
      </c>
      <c r="Z44" s="136">
        <v>0</v>
      </c>
      <c r="AA44" s="136"/>
      <c r="AB44" s="136">
        <v>0</v>
      </c>
      <c r="AC44" s="136"/>
      <c r="AD44" s="136">
        <v>5.0199999999999996</v>
      </c>
      <c r="AE44" s="136">
        <f t="shared" si="32"/>
        <v>1.2146943301377179E-5</v>
      </c>
      <c r="AF44" s="136">
        <v>9.4</v>
      </c>
      <c r="AG44" s="136">
        <f t="shared" si="33"/>
        <v>3.0327029756426428E-5</v>
      </c>
      <c r="AH44" s="136">
        <v>1.7</v>
      </c>
      <c r="AI44" s="136">
        <f t="shared" si="34"/>
        <v>5.4846755942473323E-6</v>
      </c>
      <c r="AJ44" s="136">
        <v>3</v>
      </c>
      <c r="AK44" s="136">
        <f t="shared" si="35"/>
        <v>5.8073035703795287E-6</v>
      </c>
      <c r="AL44" s="136">
        <v>0</v>
      </c>
      <c r="AM44" s="136">
        <f t="shared" si="36"/>
        <v>0</v>
      </c>
      <c r="AN44" s="136">
        <v>0</v>
      </c>
      <c r="AO44" s="136"/>
      <c r="AP44" s="136">
        <v>0</v>
      </c>
      <c r="AQ44" s="136"/>
      <c r="AR44" s="136">
        <v>1.2</v>
      </c>
      <c r="AS44" s="136">
        <f t="shared" si="37"/>
        <v>2.9036517851897643E-6</v>
      </c>
      <c r="AT44" s="136">
        <v>1.54</v>
      </c>
      <c r="AU44" s="136"/>
      <c r="AV44" s="136">
        <v>0</v>
      </c>
      <c r="AW44" s="136"/>
      <c r="AX44" s="136"/>
      <c r="AY44" s="136">
        <v>85.66</v>
      </c>
      <c r="AZ44" s="136">
        <f t="shared" si="38"/>
        <v>1.3818156217741955E-4</v>
      </c>
      <c r="BA44" s="136">
        <v>22.7</v>
      </c>
      <c r="BB44" s="136">
        <f t="shared" si="39"/>
        <v>3.1387093106575072E-5</v>
      </c>
    </row>
    <row r="45" spans="1:54" x14ac:dyDescent="0.35">
      <c r="A45" s="138">
        <v>950</v>
      </c>
      <c r="B45" s="136">
        <v>992.4</v>
      </c>
      <c r="C45" s="136">
        <f t="shared" si="20"/>
        <v>9.6052801054077406E-3</v>
      </c>
      <c r="D45" s="136">
        <v>773.7</v>
      </c>
      <c r="E45" s="136">
        <f t="shared" si="21"/>
        <v>7.4885179540044025E-3</v>
      </c>
      <c r="F45" s="136">
        <v>30.7</v>
      </c>
      <c r="G45" s="136">
        <f t="shared" si="22"/>
        <v>1.4857018300887628E-4</v>
      </c>
      <c r="H45" s="136">
        <v>6.9</v>
      </c>
      <c r="I45" s="136">
        <f t="shared" si="23"/>
        <v>3.339199552968229E-5</v>
      </c>
      <c r="J45" s="136">
        <v>1.2</v>
      </c>
      <c r="K45" s="136">
        <f t="shared" si="24"/>
        <v>5.8073035703795287E-6</v>
      </c>
      <c r="L45" s="136">
        <v>5.5</v>
      </c>
      <c r="M45" s="136">
        <f t="shared" si="25"/>
        <v>1.7744538687270783E-5</v>
      </c>
      <c r="N45" s="136">
        <v>2.2000000000000002</v>
      </c>
      <c r="O45" s="136">
        <f t="shared" si="26"/>
        <v>7.0978154749083133E-6</v>
      </c>
      <c r="P45" s="136">
        <v>6.8</v>
      </c>
      <c r="Q45" s="136">
        <f t="shared" si="27"/>
        <v>2.1938702376989329E-5</v>
      </c>
      <c r="R45" s="136">
        <v>9.9</v>
      </c>
      <c r="S45" s="136">
        <f t="shared" si="28"/>
        <v>4.7910254455631113E-5</v>
      </c>
      <c r="T45" s="136">
        <v>1.75</v>
      </c>
      <c r="U45" s="136">
        <f t="shared" si="29"/>
        <v>4.2344921867350731E-6</v>
      </c>
      <c r="V45" s="136">
        <v>9.64</v>
      </c>
      <c r="W45" s="136">
        <f t="shared" si="30"/>
        <v>2.3326002674357775E-5</v>
      </c>
      <c r="X45" s="136">
        <v>1.02</v>
      </c>
      <c r="Y45" s="136">
        <f t="shared" si="31"/>
        <v>2.4681040174112995E-6</v>
      </c>
      <c r="Z45" s="136">
        <v>1.03</v>
      </c>
      <c r="AA45" s="136"/>
      <c r="AB45" s="136">
        <v>0</v>
      </c>
      <c r="AC45" s="136"/>
      <c r="AD45" s="136">
        <v>4.7</v>
      </c>
      <c r="AE45" s="136">
        <f t="shared" si="32"/>
        <v>1.137263615865991E-5</v>
      </c>
      <c r="AF45" s="136">
        <v>11.5</v>
      </c>
      <c r="AG45" s="136">
        <f t="shared" si="33"/>
        <v>3.7102217255202542E-5</v>
      </c>
      <c r="AH45" s="136">
        <v>1</v>
      </c>
      <c r="AI45" s="136">
        <f t="shared" si="34"/>
        <v>3.2262797613219603E-6</v>
      </c>
      <c r="AJ45" s="136">
        <v>4.07</v>
      </c>
      <c r="AK45" s="136">
        <f t="shared" si="35"/>
        <v>7.8785751771482277E-6</v>
      </c>
      <c r="AL45" s="136">
        <v>1.8</v>
      </c>
      <c r="AM45" s="136">
        <f t="shared" si="36"/>
        <v>3.4843821422277175E-6</v>
      </c>
      <c r="AN45" s="136">
        <v>1.3</v>
      </c>
      <c r="AO45" s="136"/>
      <c r="AP45" s="136">
        <v>1.3</v>
      </c>
      <c r="AQ45" s="136"/>
      <c r="AR45" s="136">
        <v>1.2</v>
      </c>
      <c r="AS45" s="136">
        <f t="shared" si="37"/>
        <v>2.9036517851897643E-6</v>
      </c>
      <c r="AT45" s="136">
        <v>1.84</v>
      </c>
      <c r="AU45" s="136"/>
      <c r="AV45" s="136">
        <v>0</v>
      </c>
      <c r="AW45" s="136"/>
      <c r="AX45" s="136"/>
      <c r="AY45" s="136">
        <v>145.80000000000001</v>
      </c>
      <c r="AZ45" s="136">
        <f t="shared" si="38"/>
        <v>2.3519579460037093E-4</v>
      </c>
      <c r="BA45" s="136">
        <v>23.12</v>
      </c>
      <c r="BB45" s="136">
        <f t="shared" si="39"/>
        <v>3.1967823463613027E-5</v>
      </c>
    </row>
    <row r="46" spans="1:54" x14ac:dyDescent="0.35">
      <c r="A46" s="138">
        <v>975</v>
      </c>
      <c r="B46" s="136">
        <v>1381.2</v>
      </c>
      <c r="C46" s="136">
        <f t="shared" si="20"/>
        <v>1.3368412819013674E-2</v>
      </c>
      <c r="D46" s="136">
        <v>926.4</v>
      </c>
      <c r="E46" s="136">
        <f t="shared" si="21"/>
        <v>8.9664767126659915E-3</v>
      </c>
      <c r="F46" s="136">
        <v>52.5</v>
      </c>
      <c r="G46" s="136">
        <f t="shared" si="22"/>
        <v>2.5406953120410435E-4</v>
      </c>
      <c r="H46" s="136">
        <v>7.7</v>
      </c>
      <c r="I46" s="136">
        <f t="shared" si="23"/>
        <v>3.726353124326864E-5</v>
      </c>
      <c r="J46" s="136">
        <v>2.9</v>
      </c>
      <c r="K46" s="136">
        <f t="shared" si="24"/>
        <v>1.4034316961750527E-5</v>
      </c>
      <c r="L46" s="136">
        <v>6</v>
      </c>
      <c r="M46" s="136">
        <f t="shared" si="25"/>
        <v>1.9357678567931762E-5</v>
      </c>
      <c r="N46" s="136">
        <v>2.1</v>
      </c>
      <c r="O46" s="136">
        <f t="shared" si="26"/>
        <v>6.7751874987761169E-6</v>
      </c>
      <c r="P46" s="136">
        <v>4.2</v>
      </c>
      <c r="Q46" s="136">
        <f t="shared" si="27"/>
        <v>1.3550374997552234E-5</v>
      </c>
      <c r="R46" s="136">
        <v>6.7</v>
      </c>
      <c r="S46" s="136">
        <f t="shared" si="28"/>
        <v>3.2424111601285701E-5</v>
      </c>
      <c r="T46" s="136">
        <v>1.54</v>
      </c>
      <c r="U46" s="136">
        <f t="shared" si="29"/>
        <v>3.7263531243268643E-6</v>
      </c>
      <c r="V46" s="136">
        <v>11.013999999999999</v>
      </c>
      <c r="W46" s="136">
        <f t="shared" si="30"/>
        <v>2.6650683968400052E-5</v>
      </c>
      <c r="X46" s="136">
        <v>1.1599999999999999</v>
      </c>
      <c r="Y46" s="136">
        <f t="shared" si="31"/>
        <v>2.8068633923501053E-6</v>
      </c>
      <c r="Z46" s="136">
        <v>1.4</v>
      </c>
      <c r="AA46" s="136"/>
      <c r="AB46" s="136">
        <v>0</v>
      </c>
      <c r="AC46" s="136"/>
      <c r="AD46" s="136">
        <v>3.8</v>
      </c>
      <c r="AE46" s="136">
        <f t="shared" si="32"/>
        <v>9.1948973197675863E-6</v>
      </c>
      <c r="AF46" s="136">
        <v>9.6</v>
      </c>
      <c r="AG46" s="136">
        <f t="shared" si="33"/>
        <v>3.0972285708690817E-5</v>
      </c>
      <c r="AH46" s="136">
        <v>0</v>
      </c>
      <c r="AI46" s="136">
        <f t="shared" si="34"/>
        <v>0</v>
      </c>
      <c r="AJ46" s="136">
        <v>5.3</v>
      </c>
      <c r="AK46" s="136">
        <f t="shared" si="35"/>
        <v>1.0259569641003834E-5</v>
      </c>
      <c r="AL46" s="136">
        <v>1.6</v>
      </c>
      <c r="AM46" s="136">
        <f t="shared" si="36"/>
        <v>3.0972285708690819E-6</v>
      </c>
      <c r="AN46" s="136">
        <v>1</v>
      </c>
      <c r="AO46" s="136"/>
      <c r="AP46" s="136">
        <v>1.3</v>
      </c>
      <c r="AQ46" s="136"/>
      <c r="AR46" s="136">
        <v>1.1000000000000001</v>
      </c>
      <c r="AS46" s="136">
        <f t="shared" si="37"/>
        <v>2.6616808030906175E-6</v>
      </c>
      <c r="AT46" s="136">
        <v>1.52</v>
      </c>
      <c r="AU46" s="136"/>
      <c r="AV46" s="136">
        <v>0</v>
      </c>
      <c r="AW46" s="136"/>
      <c r="AX46" s="136"/>
      <c r="AY46" s="136">
        <v>259.2</v>
      </c>
      <c r="AZ46" s="136">
        <f t="shared" si="38"/>
        <v>4.1812585706732606E-4</v>
      </c>
      <c r="BA46" s="136">
        <v>24.18</v>
      </c>
      <c r="BB46" s="136">
        <f t="shared" si="39"/>
        <v>3.343347626947071E-5</v>
      </c>
    </row>
    <row r="47" spans="1:54" s="141" customFormat="1" x14ac:dyDescent="0.35">
      <c r="A47" s="138">
        <v>1000</v>
      </c>
      <c r="B47" s="139">
        <v>1772.2</v>
      </c>
      <c r="C47" s="136">
        <f t="shared" si="20"/>
        <v>1.7152838979044335E-2</v>
      </c>
      <c r="D47" s="139">
        <v>964.3</v>
      </c>
      <c r="E47" s="136">
        <f t="shared" si="21"/>
        <v>9.3333047215282978E-3</v>
      </c>
      <c r="F47" s="139">
        <v>72.2</v>
      </c>
      <c r="G47" s="136">
        <f t="shared" si="22"/>
        <v>3.4940609815116831E-4</v>
      </c>
      <c r="H47" s="139">
        <v>5.6</v>
      </c>
      <c r="I47" s="136">
        <f t="shared" si="23"/>
        <v>2.7100749995104464E-5</v>
      </c>
      <c r="J47" s="139">
        <v>3.5</v>
      </c>
      <c r="K47" s="136">
        <f t="shared" si="24"/>
        <v>1.6937968746940292E-5</v>
      </c>
      <c r="L47" s="139">
        <v>5.8</v>
      </c>
      <c r="M47" s="136">
        <f t="shared" si="25"/>
        <v>1.8712422615667369E-5</v>
      </c>
      <c r="N47" s="139">
        <v>1.9</v>
      </c>
      <c r="O47" s="136">
        <f t="shared" si="26"/>
        <v>6.1299315465117242E-6</v>
      </c>
      <c r="P47" s="139">
        <v>2.8</v>
      </c>
      <c r="Q47" s="136">
        <f t="shared" si="27"/>
        <v>9.0335833317014881E-6</v>
      </c>
      <c r="R47" s="139">
        <v>6.5</v>
      </c>
      <c r="S47" s="136">
        <f t="shared" si="28"/>
        <v>3.1456227672889112E-5</v>
      </c>
      <c r="T47" s="139">
        <v>1.28</v>
      </c>
      <c r="U47" s="136">
        <f t="shared" si="29"/>
        <v>3.0972285708690819E-6</v>
      </c>
      <c r="V47" s="139">
        <v>9.5</v>
      </c>
      <c r="W47" s="136">
        <f t="shared" si="30"/>
        <v>2.2987243299418967E-5</v>
      </c>
      <c r="X47" s="139">
        <v>1.36</v>
      </c>
      <c r="Y47" s="136">
        <f t="shared" si="31"/>
        <v>3.2908053565483999E-6</v>
      </c>
      <c r="Z47" s="139">
        <v>0</v>
      </c>
      <c r="AA47" s="139"/>
      <c r="AB47" s="136">
        <v>0</v>
      </c>
      <c r="AC47" s="139"/>
      <c r="AD47" s="139">
        <v>2.6</v>
      </c>
      <c r="AE47" s="136">
        <f t="shared" si="32"/>
        <v>6.2912455345778224E-6</v>
      </c>
      <c r="AF47" s="139">
        <v>10.199999999999999</v>
      </c>
      <c r="AG47" s="136">
        <f t="shared" si="33"/>
        <v>3.2908053565483996E-5</v>
      </c>
      <c r="AH47" s="139">
        <v>0</v>
      </c>
      <c r="AI47" s="136">
        <f t="shared" si="34"/>
        <v>0</v>
      </c>
      <c r="AJ47" s="139">
        <v>3.5</v>
      </c>
      <c r="AK47" s="136">
        <f t="shared" si="35"/>
        <v>6.7751874987761169E-6</v>
      </c>
      <c r="AL47" s="136">
        <v>1.1000000000000001</v>
      </c>
      <c r="AM47" s="136">
        <f t="shared" si="36"/>
        <v>2.1293446424724941E-6</v>
      </c>
      <c r="AN47" s="136">
        <v>0</v>
      </c>
      <c r="AO47" s="136"/>
      <c r="AP47" s="136">
        <v>1</v>
      </c>
      <c r="AQ47" s="136"/>
      <c r="AR47" s="139">
        <v>0</v>
      </c>
      <c r="AS47" s="136">
        <f t="shared" si="37"/>
        <v>0</v>
      </c>
      <c r="AT47" s="139">
        <v>1.36</v>
      </c>
      <c r="AU47" s="139"/>
      <c r="AV47" s="139">
        <v>0</v>
      </c>
      <c r="AW47" s="139"/>
      <c r="AX47" s="139"/>
      <c r="AY47" s="139">
        <v>315.7</v>
      </c>
      <c r="AZ47" s="136">
        <f t="shared" si="38"/>
        <v>5.0926826032467144E-4</v>
      </c>
      <c r="BA47" s="139">
        <v>31.23</v>
      </c>
      <c r="BB47" s="136">
        <f t="shared" si="39"/>
        <v>4.3181450119750641E-5</v>
      </c>
    </row>
    <row r="48" spans="1:54" x14ac:dyDescent="0.35">
      <c r="A48" s="137">
        <v>1025</v>
      </c>
      <c r="B48" s="136">
        <v>938.69</v>
      </c>
      <c r="C48" s="136">
        <f t="shared" si="20"/>
        <v>9.0854296474659341E-3</v>
      </c>
      <c r="D48" s="136">
        <v>1563.2</v>
      </c>
      <c r="E48" s="136">
        <f t="shared" si="21"/>
        <v>1.5129961568695465E-2</v>
      </c>
      <c r="F48" s="136">
        <v>32.5</v>
      </c>
      <c r="G48" s="136">
        <f t="shared" si="22"/>
        <v>1.5728113836444555E-4</v>
      </c>
      <c r="H48" s="136">
        <v>3.2</v>
      </c>
      <c r="I48" s="136">
        <f t="shared" si="23"/>
        <v>1.5486142854345409E-5</v>
      </c>
      <c r="J48" s="136">
        <v>3.8</v>
      </c>
      <c r="K48" s="136">
        <f t="shared" si="24"/>
        <v>1.8389794639535173E-5</v>
      </c>
      <c r="L48" s="136">
        <v>4.8</v>
      </c>
      <c r="M48" s="136">
        <f t="shared" si="25"/>
        <v>1.5486142854345409E-5</v>
      </c>
      <c r="N48" s="136">
        <v>1.2</v>
      </c>
      <c r="O48" s="136">
        <f t="shared" si="26"/>
        <v>3.8715357135863522E-6</v>
      </c>
      <c r="P48" s="136">
        <v>1.9</v>
      </c>
      <c r="Q48" s="136">
        <f t="shared" si="27"/>
        <v>6.1299315465117242E-6</v>
      </c>
      <c r="R48" s="136">
        <v>3.5</v>
      </c>
      <c r="S48" s="136">
        <f t="shared" si="28"/>
        <v>1.6937968746940292E-5</v>
      </c>
      <c r="T48" s="136">
        <v>0</v>
      </c>
      <c r="U48" s="136">
        <f t="shared" si="29"/>
        <v>0</v>
      </c>
      <c r="V48" s="136">
        <v>7</v>
      </c>
      <c r="W48" s="136">
        <f t="shared" si="30"/>
        <v>1.6937968746940292E-5</v>
      </c>
      <c r="X48" s="136">
        <v>0</v>
      </c>
      <c r="Y48" s="136">
        <f t="shared" si="31"/>
        <v>0</v>
      </c>
      <c r="Z48" s="136">
        <v>0</v>
      </c>
      <c r="AA48" s="136"/>
      <c r="AB48" s="136">
        <v>0</v>
      </c>
      <c r="AC48" s="136"/>
      <c r="AD48" s="136">
        <v>1.8</v>
      </c>
      <c r="AE48" s="136">
        <f t="shared" si="32"/>
        <v>4.3554776777846467E-6</v>
      </c>
      <c r="AF48" s="136">
        <v>3.8</v>
      </c>
      <c r="AG48" s="136">
        <f t="shared" si="33"/>
        <v>1.2259863093023448E-5</v>
      </c>
      <c r="AH48" s="136">
        <v>0</v>
      </c>
      <c r="AI48" s="136">
        <f t="shared" si="34"/>
        <v>0</v>
      </c>
      <c r="AJ48" s="136">
        <v>2.2999999999999998</v>
      </c>
      <c r="AK48" s="136">
        <f t="shared" si="35"/>
        <v>4.4522660706243053E-6</v>
      </c>
      <c r="AL48" s="136">
        <v>0</v>
      </c>
      <c r="AM48" s="136">
        <f t="shared" si="36"/>
        <v>0</v>
      </c>
      <c r="AN48" s="136">
        <v>0</v>
      </c>
      <c r="AO48" s="136"/>
      <c r="AP48" s="136">
        <v>0</v>
      </c>
      <c r="AQ48" s="136"/>
      <c r="AR48" s="136">
        <v>0</v>
      </c>
      <c r="AS48" s="136">
        <f t="shared" si="37"/>
        <v>0</v>
      </c>
      <c r="AT48" s="136">
        <v>0</v>
      </c>
      <c r="AU48" s="136"/>
      <c r="AV48" s="136">
        <v>0</v>
      </c>
      <c r="AW48" s="136"/>
      <c r="AX48" s="136"/>
      <c r="AY48" s="136">
        <v>202.5</v>
      </c>
      <c r="AZ48" s="136">
        <f t="shared" si="38"/>
        <v>3.2666082583384846E-4</v>
      </c>
      <c r="BA48" s="136">
        <v>15.2</v>
      </c>
      <c r="BB48" s="136">
        <f t="shared" si="39"/>
        <v>2.1016908159468769E-5</v>
      </c>
    </row>
    <row r="49" spans="1:54" x14ac:dyDescent="0.35">
      <c r="A49" s="138">
        <v>1050</v>
      </c>
      <c r="B49" s="136">
        <v>484.2</v>
      </c>
      <c r="C49" s="136">
        <f t="shared" si="20"/>
        <v>4.6864939812962794E-3</v>
      </c>
      <c r="D49" s="136">
        <v>2445.1999999999998</v>
      </c>
      <c r="E49" s="136">
        <f t="shared" si="21"/>
        <v>2.366669781715337E-2</v>
      </c>
      <c r="F49" s="136">
        <v>10.35</v>
      </c>
      <c r="G49" s="136">
        <f t="shared" si="22"/>
        <v>5.0087993294523432E-5</v>
      </c>
      <c r="H49" s="136">
        <v>2.1</v>
      </c>
      <c r="I49" s="136">
        <f t="shared" si="23"/>
        <v>1.0162781248164175E-5</v>
      </c>
      <c r="J49" s="136">
        <v>3.5</v>
      </c>
      <c r="K49" s="136">
        <f t="shared" si="24"/>
        <v>1.6937968746940292E-5</v>
      </c>
      <c r="L49" s="136">
        <v>2.6</v>
      </c>
      <c r="M49" s="136">
        <f t="shared" si="25"/>
        <v>8.3883273794370971E-6</v>
      </c>
      <c r="N49" s="136">
        <v>0</v>
      </c>
      <c r="O49" s="136">
        <f t="shared" si="26"/>
        <v>0</v>
      </c>
      <c r="P49" s="136">
        <v>1.2</v>
      </c>
      <c r="Q49" s="136">
        <f t="shared" si="27"/>
        <v>3.8715357135863522E-6</v>
      </c>
      <c r="R49" s="136">
        <v>2</v>
      </c>
      <c r="S49" s="136">
        <f t="shared" si="28"/>
        <v>9.6788392839658808E-6</v>
      </c>
      <c r="T49" s="136">
        <v>0</v>
      </c>
      <c r="U49" s="136">
        <f t="shared" si="29"/>
        <v>0</v>
      </c>
      <c r="V49" s="136">
        <v>5</v>
      </c>
      <c r="W49" s="136">
        <f t="shared" si="30"/>
        <v>1.209854910495735E-5</v>
      </c>
      <c r="X49" s="136">
        <v>0</v>
      </c>
      <c r="Y49" s="136">
        <f t="shared" si="31"/>
        <v>0</v>
      </c>
      <c r="Z49" s="136">
        <v>0</v>
      </c>
      <c r="AA49" s="136"/>
      <c r="AB49" s="136">
        <v>0</v>
      </c>
      <c r="AC49" s="136"/>
      <c r="AD49" s="136">
        <v>1.1000000000000001</v>
      </c>
      <c r="AE49" s="136">
        <f t="shared" si="32"/>
        <v>2.6616808030906175E-6</v>
      </c>
      <c r="AF49" s="136">
        <v>1.9</v>
      </c>
      <c r="AG49" s="136">
        <f t="shared" si="33"/>
        <v>6.1299315465117242E-6</v>
      </c>
      <c r="AH49" s="136">
        <v>0</v>
      </c>
      <c r="AI49" s="136">
        <f t="shared" si="34"/>
        <v>0</v>
      </c>
      <c r="AJ49" s="136">
        <v>1.9</v>
      </c>
      <c r="AK49" s="136">
        <f t="shared" si="35"/>
        <v>3.6779589279070346E-6</v>
      </c>
      <c r="AL49" s="136">
        <v>0</v>
      </c>
      <c r="AM49" s="136">
        <f t="shared" si="36"/>
        <v>0</v>
      </c>
      <c r="AN49" s="136">
        <v>0</v>
      </c>
      <c r="AO49" s="136"/>
      <c r="AP49" s="136">
        <v>0</v>
      </c>
      <c r="AQ49" s="136"/>
      <c r="AR49" s="136">
        <v>0</v>
      </c>
      <c r="AS49" s="136">
        <f t="shared" si="37"/>
        <v>0</v>
      </c>
      <c r="AT49" s="136">
        <v>0</v>
      </c>
      <c r="AU49" s="136"/>
      <c r="AV49" s="136">
        <v>0</v>
      </c>
      <c r="AW49" s="136"/>
      <c r="AX49" s="136"/>
      <c r="AY49" s="136">
        <v>194</v>
      </c>
      <c r="AZ49" s="136">
        <f t="shared" si="38"/>
        <v>3.1294913684823015E-4</v>
      </c>
      <c r="BA49" s="136">
        <v>12</v>
      </c>
      <c r="BB49" s="136">
        <f t="shared" si="39"/>
        <v>1.6592295915370081E-5</v>
      </c>
    </row>
    <row r="50" spans="1:54" x14ac:dyDescent="0.35">
      <c r="A50" s="138">
        <v>1075</v>
      </c>
      <c r="B50" s="136">
        <v>144.80000000000001</v>
      </c>
      <c r="C50" s="136">
        <f t="shared" si="20"/>
        <v>1.4014959283182597E-3</v>
      </c>
      <c r="D50" s="136">
        <v>2974</v>
      </c>
      <c r="E50" s="136">
        <f t="shared" si="21"/>
        <v>2.878486803051453E-2</v>
      </c>
      <c r="F50" s="136">
        <v>22.8</v>
      </c>
      <c r="G50" s="136">
        <f t="shared" si="22"/>
        <v>1.1033876783721105E-4</v>
      </c>
      <c r="H50" s="136">
        <v>1.9</v>
      </c>
      <c r="I50" s="136">
        <f t="shared" si="23"/>
        <v>9.1948973197675863E-6</v>
      </c>
      <c r="J50" s="136">
        <v>2</v>
      </c>
      <c r="K50" s="136">
        <f t="shared" si="24"/>
        <v>9.6788392839658808E-6</v>
      </c>
      <c r="L50" s="136">
        <v>1.4</v>
      </c>
      <c r="M50" s="136">
        <f t="shared" si="25"/>
        <v>4.5167916658507441E-6</v>
      </c>
      <c r="N50" s="136">
        <v>0</v>
      </c>
      <c r="O50" s="136">
        <f t="shared" si="26"/>
        <v>0</v>
      </c>
      <c r="P50" s="136">
        <v>0</v>
      </c>
      <c r="Q50" s="136">
        <f t="shared" si="27"/>
        <v>0</v>
      </c>
      <c r="R50" s="136">
        <v>1.2</v>
      </c>
      <c r="S50" s="136">
        <f t="shared" si="28"/>
        <v>5.8073035703795287E-6</v>
      </c>
      <c r="T50" s="136">
        <v>0</v>
      </c>
      <c r="U50" s="136">
        <f t="shared" si="29"/>
        <v>0</v>
      </c>
      <c r="V50" s="136">
        <v>2.9</v>
      </c>
      <c r="W50" s="136">
        <f t="shared" si="30"/>
        <v>7.0171584808752634E-6</v>
      </c>
      <c r="X50" s="136">
        <v>0</v>
      </c>
      <c r="Y50" s="136">
        <f t="shared" si="31"/>
        <v>0</v>
      </c>
      <c r="Z50" s="136">
        <v>0</v>
      </c>
      <c r="AA50" s="136"/>
      <c r="AB50" s="136">
        <v>0</v>
      </c>
      <c r="AC50" s="136"/>
      <c r="AD50" s="136">
        <v>1.2</v>
      </c>
      <c r="AE50" s="136">
        <f t="shared" si="32"/>
        <v>2.9036517851897643E-6</v>
      </c>
      <c r="AF50" s="136">
        <v>1</v>
      </c>
      <c r="AG50" s="136">
        <f t="shared" si="33"/>
        <v>3.2262797613219603E-6</v>
      </c>
      <c r="AH50" s="136">
        <v>0</v>
      </c>
      <c r="AI50" s="136">
        <f t="shared" si="34"/>
        <v>0</v>
      </c>
      <c r="AJ50" s="136">
        <v>1.7</v>
      </c>
      <c r="AK50" s="136">
        <f t="shared" si="35"/>
        <v>3.2908053565483995E-6</v>
      </c>
      <c r="AL50" s="136">
        <v>0</v>
      </c>
      <c r="AM50" s="136">
        <f t="shared" si="36"/>
        <v>0</v>
      </c>
      <c r="AN50" s="136">
        <v>0</v>
      </c>
      <c r="AO50" s="136"/>
      <c r="AP50" s="136">
        <v>0</v>
      </c>
      <c r="AQ50" s="136"/>
      <c r="AR50" s="136">
        <v>0</v>
      </c>
      <c r="AS50" s="136">
        <f t="shared" si="37"/>
        <v>0</v>
      </c>
      <c r="AT50" s="136">
        <v>0</v>
      </c>
      <c r="AU50" s="136"/>
      <c r="AV50" s="136">
        <v>0</v>
      </c>
      <c r="AW50" s="136"/>
      <c r="AX50" s="136"/>
      <c r="AY50" s="136">
        <v>147</v>
      </c>
      <c r="AZ50" s="136">
        <f t="shared" si="38"/>
        <v>2.3713156245716409E-4</v>
      </c>
      <c r="BA50" s="136">
        <v>7.22</v>
      </c>
      <c r="BB50" s="136">
        <f t="shared" si="39"/>
        <v>9.9830313757476649E-6</v>
      </c>
    </row>
    <row r="51" spans="1:54" x14ac:dyDescent="0.35">
      <c r="A51" s="137">
        <v>1100</v>
      </c>
      <c r="B51" s="136">
        <v>61.3</v>
      </c>
      <c r="C51" s="136">
        <f t="shared" si="20"/>
        <v>5.9331284810710844E-4</v>
      </c>
      <c r="D51" s="136">
        <v>3513.2</v>
      </c>
      <c r="E51" s="136">
        <f t="shared" si="21"/>
        <v>3.4003698172428931E-2</v>
      </c>
      <c r="F51" s="136">
        <v>14.8</v>
      </c>
      <c r="G51" s="136">
        <f t="shared" si="22"/>
        <v>7.1623410701347526E-5</v>
      </c>
      <c r="H51" s="136">
        <v>0.2</v>
      </c>
      <c r="I51" s="136">
        <f t="shared" si="23"/>
        <v>9.6788392839658804E-7</v>
      </c>
      <c r="J51" s="136">
        <v>1.1000000000000001</v>
      </c>
      <c r="K51" s="136">
        <f t="shared" si="24"/>
        <v>5.323361606181235E-6</v>
      </c>
      <c r="L51" s="136">
        <v>0</v>
      </c>
      <c r="M51" s="136">
        <f t="shared" si="25"/>
        <v>0</v>
      </c>
      <c r="N51" s="136">
        <v>0</v>
      </c>
      <c r="O51" s="136">
        <f t="shared" si="26"/>
        <v>0</v>
      </c>
      <c r="P51" s="136">
        <v>0</v>
      </c>
      <c r="Q51" s="136">
        <f t="shared" si="27"/>
        <v>0</v>
      </c>
      <c r="R51" s="136">
        <v>0</v>
      </c>
      <c r="S51" s="136">
        <f t="shared" si="28"/>
        <v>0</v>
      </c>
      <c r="T51" s="136">
        <v>0</v>
      </c>
      <c r="U51" s="136">
        <f t="shared" si="29"/>
        <v>0</v>
      </c>
      <c r="V51" s="136">
        <v>0.8</v>
      </c>
      <c r="W51" s="136">
        <f t="shared" si="30"/>
        <v>1.9357678567931761E-6</v>
      </c>
      <c r="X51" s="136">
        <v>0</v>
      </c>
      <c r="Y51" s="136">
        <f t="shared" si="31"/>
        <v>0</v>
      </c>
      <c r="Z51" s="136">
        <v>0</v>
      </c>
      <c r="AA51" s="136"/>
      <c r="AB51" s="136">
        <v>0</v>
      </c>
      <c r="AC51" s="136"/>
      <c r="AD51" s="136">
        <v>0</v>
      </c>
      <c r="AE51" s="136">
        <f t="shared" si="32"/>
        <v>0</v>
      </c>
      <c r="AF51" s="136">
        <v>0</v>
      </c>
      <c r="AG51" s="136">
        <f t="shared" si="33"/>
        <v>0</v>
      </c>
      <c r="AH51" s="136">
        <v>0</v>
      </c>
      <c r="AI51" s="136">
        <f t="shared" si="34"/>
        <v>0</v>
      </c>
      <c r="AJ51" s="136">
        <v>0</v>
      </c>
      <c r="AK51" s="136">
        <f t="shared" si="35"/>
        <v>0</v>
      </c>
      <c r="AL51" s="136">
        <v>0</v>
      </c>
      <c r="AM51" s="136">
        <f t="shared" si="36"/>
        <v>0</v>
      </c>
      <c r="AN51" s="136">
        <v>0</v>
      </c>
      <c r="AO51" s="136"/>
      <c r="AP51" s="136">
        <v>0</v>
      </c>
      <c r="AQ51" s="136"/>
      <c r="AR51" s="136">
        <v>0</v>
      </c>
      <c r="AS51" s="136">
        <f t="shared" si="37"/>
        <v>0</v>
      </c>
      <c r="AT51" s="136">
        <v>0</v>
      </c>
      <c r="AU51" s="136"/>
      <c r="AV51" s="136">
        <v>0</v>
      </c>
      <c r="AW51" s="136"/>
      <c r="AX51" s="136"/>
      <c r="AY51" s="136">
        <v>79.48</v>
      </c>
      <c r="AZ51" s="136">
        <f t="shared" si="38"/>
        <v>1.2821235771493471E-4</v>
      </c>
      <c r="BA51" s="136">
        <v>0</v>
      </c>
      <c r="BB51" s="136">
        <f t="shared" si="39"/>
        <v>0</v>
      </c>
    </row>
    <row r="53" spans="1:54" x14ac:dyDescent="0.35">
      <c r="F53" s="149" t="s">
        <v>172</v>
      </c>
      <c r="G53" s="149">
        <v>9.6788392839658808E-6</v>
      </c>
      <c r="P53" s="148" t="s">
        <v>172</v>
      </c>
      <c r="Q53" s="148">
        <v>9.6788392839658808E-6</v>
      </c>
    </row>
    <row r="54" spans="1:54" x14ac:dyDescent="0.35">
      <c r="AP54" s="230" t="s">
        <v>171</v>
      </c>
      <c r="AQ54" s="230"/>
      <c r="AT54" s="230" t="s">
        <v>171</v>
      </c>
      <c r="AU54" s="230"/>
      <c r="AV54" s="147"/>
      <c r="AW54" s="147"/>
      <c r="AX54" s="147"/>
    </row>
    <row r="55" spans="1:54" s="144" customFormat="1" ht="21" x14ac:dyDescent="0.5">
      <c r="A55" s="140" t="s">
        <v>170</v>
      </c>
      <c r="B55" s="223" t="s">
        <v>169</v>
      </c>
      <c r="C55" s="223"/>
      <c r="D55" s="226" t="s">
        <v>150</v>
      </c>
      <c r="E55" s="227"/>
      <c r="F55" s="223" t="s">
        <v>168</v>
      </c>
      <c r="G55" s="223"/>
      <c r="H55" s="223" t="s">
        <v>167</v>
      </c>
      <c r="I55" s="223"/>
      <c r="J55" s="223" t="s">
        <v>147</v>
      </c>
      <c r="K55" s="223"/>
      <c r="L55" s="223" t="s">
        <v>166</v>
      </c>
      <c r="M55" s="223"/>
      <c r="N55" s="223" t="s">
        <v>145</v>
      </c>
      <c r="O55" s="223"/>
      <c r="P55" s="223" t="s">
        <v>165</v>
      </c>
      <c r="Q55" s="223"/>
      <c r="R55" s="223" t="s">
        <v>164</v>
      </c>
      <c r="S55" s="223"/>
      <c r="T55" s="223" t="s">
        <v>163</v>
      </c>
      <c r="U55" s="223"/>
      <c r="V55" s="223" t="s">
        <v>162</v>
      </c>
      <c r="W55" s="223"/>
      <c r="X55" s="223" t="s">
        <v>161</v>
      </c>
      <c r="Y55" s="223"/>
      <c r="Z55" s="225">
        <v>26.3</v>
      </c>
      <c r="AA55" s="225"/>
      <c r="AB55" s="225">
        <v>28.321999999999999</v>
      </c>
      <c r="AC55" s="225"/>
      <c r="AD55" s="223" t="s">
        <v>160</v>
      </c>
      <c r="AE55" s="223"/>
      <c r="AF55" s="223" t="s">
        <v>159</v>
      </c>
      <c r="AG55" s="223"/>
      <c r="AH55" s="223" t="s">
        <v>158</v>
      </c>
      <c r="AI55" s="223"/>
      <c r="AJ55" s="223" t="s">
        <v>157</v>
      </c>
      <c r="AK55" s="223"/>
      <c r="AL55" s="229" t="s">
        <v>156</v>
      </c>
      <c r="AM55" s="229"/>
      <c r="AN55" s="224">
        <v>33.299999999999997</v>
      </c>
      <c r="AO55" s="224"/>
      <c r="AP55" s="225">
        <v>34.200000000000003</v>
      </c>
      <c r="AQ55" s="225"/>
      <c r="AR55" s="223" t="s">
        <v>155</v>
      </c>
      <c r="AS55" s="223"/>
      <c r="AT55" s="225">
        <v>35.5</v>
      </c>
      <c r="AU55" s="225"/>
      <c r="AV55" s="225">
        <v>35.9</v>
      </c>
      <c r="AW55" s="225"/>
      <c r="AX55" s="225"/>
      <c r="AY55" s="223" t="s">
        <v>154</v>
      </c>
      <c r="AZ55" s="223"/>
      <c r="BA55" s="223" t="s">
        <v>153</v>
      </c>
      <c r="BB55" s="223"/>
    </row>
    <row r="56" spans="1:54" x14ac:dyDescent="0.35">
      <c r="A56" s="137" t="s">
        <v>46</v>
      </c>
      <c r="B56" s="136" t="s">
        <v>552</v>
      </c>
      <c r="C56" s="136" t="s">
        <v>152</v>
      </c>
      <c r="D56" s="136" t="s">
        <v>552</v>
      </c>
      <c r="E56" s="136" t="s">
        <v>152</v>
      </c>
      <c r="F56" s="136" t="s">
        <v>552</v>
      </c>
      <c r="G56" s="136" t="s">
        <v>152</v>
      </c>
      <c r="H56" s="136" t="s">
        <v>552</v>
      </c>
      <c r="I56" s="136" t="s">
        <v>152</v>
      </c>
      <c r="J56" s="136" t="s">
        <v>552</v>
      </c>
      <c r="K56" s="136" t="s">
        <v>152</v>
      </c>
      <c r="L56" s="136" t="s">
        <v>552</v>
      </c>
      <c r="M56" s="136" t="s">
        <v>152</v>
      </c>
      <c r="N56" s="136" t="s">
        <v>552</v>
      </c>
      <c r="O56" s="136" t="s">
        <v>152</v>
      </c>
      <c r="P56" s="136" t="s">
        <v>552</v>
      </c>
      <c r="Q56" s="136" t="s">
        <v>152</v>
      </c>
      <c r="R56" s="136" t="s">
        <v>552</v>
      </c>
      <c r="S56" s="136" t="s">
        <v>152</v>
      </c>
      <c r="T56" s="136" t="s">
        <v>552</v>
      </c>
      <c r="U56" s="136" t="s">
        <v>152</v>
      </c>
      <c r="V56" s="136" t="s">
        <v>552</v>
      </c>
      <c r="W56" s="136" t="s">
        <v>152</v>
      </c>
      <c r="X56" s="136" t="s">
        <v>552</v>
      </c>
      <c r="Y56" s="136" t="s">
        <v>152</v>
      </c>
      <c r="Z56" s="142" t="s">
        <v>552</v>
      </c>
      <c r="AA56" s="142" t="s">
        <v>152</v>
      </c>
      <c r="AB56" s="142" t="s">
        <v>552</v>
      </c>
      <c r="AC56" s="142" t="s">
        <v>152</v>
      </c>
      <c r="AD56" s="136" t="s">
        <v>552</v>
      </c>
      <c r="AE56" s="136" t="s">
        <v>152</v>
      </c>
      <c r="AF56" s="136" t="s">
        <v>552</v>
      </c>
      <c r="AG56" s="136" t="s">
        <v>152</v>
      </c>
      <c r="AH56" s="136" t="s">
        <v>552</v>
      </c>
      <c r="AI56" s="136" t="s">
        <v>152</v>
      </c>
      <c r="AJ56" s="136" t="s">
        <v>552</v>
      </c>
      <c r="AK56" s="136" t="s">
        <v>152</v>
      </c>
      <c r="AL56" s="139" t="s">
        <v>552</v>
      </c>
      <c r="AM56" s="139" t="s">
        <v>152</v>
      </c>
      <c r="AN56" s="143" t="s">
        <v>552</v>
      </c>
      <c r="AO56" s="143" t="s">
        <v>152</v>
      </c>
      <c r="AP56" s="142" t="s">
        <v>552</v>
      </c>
      <c r="AQ56" s="142" t="s">
        <v>152</v>
      </c>
      <c r="AR56" s="136" t="s">
        <v>552</v>
      </c>
      <c r="AS56" s="136" t="s">
        <v>152</v>
      </c>
      <c r="AT56" s="142" t="s">
        <v>552</v>
      </c>
      <c r="AU56" s="142" t="s">
        <v>152</v>
      </c>
      <c r="AV56" s="142" t="s">
        <v>552</v>
      </c>
      <c r="AW56" s="142"/>
      <c r="AX56" s="142" t="s">
        <v>152</v>
      </c>
      <c r="AY56" s="136" t="s">
        <v>552</v>
      </c>
      <c r="AZ56" s="136" t="s">
        <v>152</v>
      </c>
      <c r="BA56" s="136" t="s">
        <v>552</v>
      </c>
      <c r="BB56" s="136" t="s">
        <v>152</v>
      </c>
    </row>
    <row r="57" spans="1:54" x14ac:dyDescent="0.35">
      <c r="A57" s="137">
        <v>600</v>
      </c>
      <c r="B57" s="136">
        <v>1.4</v>
      </c>
      <c r="C57" s="136">
        <f t="shared" ref="C57:C77" si="40">B57*$G$53/1</f>
        <v>1.3550374997552232E-5</v>
      </c>
      <c r="D57" s="136">
        <v>3.5</v>
      </c>
      <c r="E57" s="136">
        <f t="shared" ref="E57:E77" si="41">D57*$G$53/1</f>
        <v>3.3875937493880585E-5</v>
      </c>
      <c r="F57" s="136">
        <v>0</v>
      </c>
      <c r="G57" s="136">
        <f t="shared" ref="G57:G77" si="42">F57*$G$53/2</f>
        <v>0</v>
      </c>
      <c r="H57" s="136">
        <v>0</v>
      </c>
      <c r="I57" s="136">
        <f t="shared" ref="I57:I77" si="43">H57*$G$53/2</f>
        <v>0</v>
      </c>
      <c r="J57" s="136">
        <v>0</v>
      </c>
      <c r="K57" s="136">
        <f t="shared" ref="K57:K77" si="44">J57*$G$53/2</f>
        <v>0</v>
      </c>
      <c r="L57" s="136">
        <v>0</v>
      </c>
      <c r="M57" s="136">
        <f t="shared" ref="M57:M77" si="45">L57*$G$53/3</f>
        <v>0</v>
      </c>
      <c r="N57" s="136">
        <v>0</v>
      </c>
      <c r="O57" s="136">
        <f t="shared" ref="O57:O77" si="46">N57*$G$53/3</f>
        <v>0</v>
      </c>
      <c r="P57" s="136">
        <v>0</v>
      </c>
      <c r="Q57" s="136">
        <f t="shared" ref="Q57:Q77" si="47">P57*$G$53/3</f>
        <v>0</v>
      </c>
      <c r="R57" s="136">
        <v>0</v>
      </c>
      <c r="S57" s="136">
        <f t="shared" ref="S57:S77" si="48">R57*$G$53/2</f>
        <v>0</v>
      </c>
      <c r="T57" s="136">
        <v>0</v>
      </c>
      <c r="U57" s="136">
        <f t="shared" ref="U57:U77" si="49">T57*$G$53/4</f>
        <v>0</v>
      </c>
      <c r="V57" s="136">
        <v>0</v>
      </c>
      <c r="W57" s="136">
        <f t="shared" ref="W57:W73" si="50">V57*$Q$53/4</f>
        <v>0</v>
      </c>
      <c r="X57" s="136">
        <v>0</v>
      </c>
      <c r="Y57" s="136">
        <f t="shared" ref="Y57:Y77" si="51">X57*$Q$53/4</f>
        <v>0</v>
      </c>
      <c r="Z57" s="136">
        <v>0</v>
      </c>
      <c r="AA57" s="136"/>
      <c r="AB57" s="136">
        <v>0</v>
      </c>
      <c r="AC57" s="136"/>
      <c r="AD57" s="136">
        <v>0</v>
      </c>
      <c r="AE57" s="136">
        <f t="shared" ref="AE57:AE77" si="52">AD57*$Q$53/4</f>
        <v>0</v>
      </c>
      <c r="AF57" s="136">
        <v>0</v>
      </c>
      <c r="AG57" s="136">
        <f t="shared" ref="AG57:AG77" si="53">AF57*$Q$53/3</f>
        <v>0</v>
      </c>
      <c r="AH57" s="136">
        <v>0</v>
      </c>
      <c r="AI57" s="136">
        <f t="shared" ref="AI57:AI77" si="54">AH57*$Q$53/3</f>
        <v>0</v>
      </c>
      <c r="AJ57" s="136">
        <v>0</v>
      </c>
      <c r="AK57" s="136">
        <f t="shared" ref="AK57:AN67" si="55">AJ57*$Q$53/5</f>
        <v>0</v>
      </c>
      <c r="AL57" s="136">
        <f t="shared" si="55"/>
        <v>0</v>
      </c>
      <c r="AM57" s="136">
        <f t="shared" si="55"/>
        <v>0</v>
      </c>
      <c r="AN57" s="136">
        <f t="shared" si="55"/>
        <v>0</v>
      </c>
      <c r="AO57" s="136"/>
      <c r="AP57" s="136">
        <v>0</v>
      </c>
      <c r="AQ57" s="136"/>
      <c r="AR57" s="136">
        <v>0</v>
      </c>
      <c r="AS57" s="136">
        <f t="shared" ref="AS57:AS77" si="56">AR57*$Q$53/4</f>
        <v>0</v>
      </c>
      <c r="AT57" s="136">
        <v>0</v>
      </c>
      <c r="AU57" s="136"/>
      <c r="AV57" s="136">
        <v>0</v>
      </c>
      <c r="AW57" s="136"/>
      <c r="AX57" s="136"/>
      <c r="AY57" s="136">
        <v>0</v>
      </c>
      <c r="AZ57" s="136">
        <f t="shared" ref="AZ57:AZ77" si="57">AY57*$Q$53/6</f>
        <v>0</v>
      </c>
      <c r="BA57" s="136">
        <v>0</v>
      </c>
      <c r="BB57" s="136">
        <f t="shared" ref="BB57:BB77" si="58">BA57*$Q$53/7</f>
        <v>0</v>
      </c>
    </row>
    <row r="58" spans="1:54" x14ac:dyDescent="0.35">
      <c r="A58" s="137">
        <v>625</v>
      </c>
      <c r="B58" s="136">
        <v>1.7</v>
      </c>
      <c r="C58" s="136">
        <f t="shared" si="40"/>
        <v>1.6454026782741998E-5</v>
      </c>
      <c r="D58" s="136">
        <v>2.2999999999999998</v>
      </c>
      <c r="E58" s="136">
        <f t="shared" si="41"/>
        <v>2.2261330353121526E-5</v>
      </c>
      <c r="F58" s="136">
        <v>0</v>
      </c>
      <c r="G58" s="136">
        <f t="shared" si="42"/>
        <v>0</v>
      </c>
      <c r="H58" s="136">
        <v>0</v>
      </c>
      <c r="I58" s="136">
        <f t="shared" si="43"/>
        <v>0</v>
      </c>
      <c r="J58" s="136">
        <v>0</v>
      </c>
      <c r="K58" s="136">
        <f t="shared" si="44"/>
        <v>0</v>
      </c>
      <c r="L58" s="136">
        <v>0</v>
      </c>
      <c r="M58" s="136">
        <f t="shared" si="45"/>
        <v>0</v>
      </c>
      <c r="N58" s="136">
        <v>0</v>
      </c>
      <c r="O58" s="136">
        <f t="shared" si="46"/>
        <v>0</v>
      </c>
      <c r="P58" s="136">
        <v>0</v>
      </c>
      <c r="Q58" s="136">
        <f t="shared" si="47"/>
        <v>0</v>
      </c>
      <c r="R58" s="136">
        <v>0</v>
      </c>
      <c r="S58" s="136">
        <f t="shared" si="48"/>
        <v>0</v>
      </c>
      <c r="T58" s="136">
        <v>0</v>
      </c>
      <c r="U58" s="136">
        <f t="shared" si="49"/>
        <v>0</v>
      </c>
      <c r="V58" s="136">
        <v>0</v>
      </c>
      <c r="W58" s="136">
        <f t="shared" si="50"/>
        <v>0</v>
      </c>
      <c r="X58" s="136">
        <v>0</v>
      </c>
      <c r="Y58" s="136">
        <f t="shared" si="51"/>
        <v>0</v>
      </c>
      <c r="Z58" s="136">
        <v>0</v>
      </c>
      <c r="AA58" s="136"/>
      <c r="AB58" s="136">
        <v>0</v>
      </c>
      <c r="AC58" s="136"/>
      <c r="AD58" s="136">
        <v>0</v>
      </c>
      <c r="AE58" s="136">
        <f t="shared" si="52"/>
        <v>0</v>
      </c>
      <c r="AF58" s="136">
        <v>0</v>
      </c>
      <c r="AG58" s="136">
        <f t="shared" si="53"/>
        <v>0</v>
      </c>
      <c r="AH58" s="136">
        <v>0</v>
      </c>
      <c r="AI58" s="136">
        <f t="shared" si="54"/>
        <v>0</v>
      </c>
      <c r="AJ58" s="136">
        <v>0</v>
      </c>
      <c r="AK58" s="136">
        <f t="shared" si="55"/>
        <v>0</v>
      </c>
      <c r="AL58" s="136">
        <f t="shared" si="55"/>
        <v>0</v>
      </c>
      <c r="AM58" s="136">
        <f t="shared" si="55"/>
        <v>0</v>
      </c>
      <c r="AN58" s="136">
        <f t="shared" si="55"/>
        <v>0</v>
      </c>
      <c r="AO58" s="136"/>
      <c r="AP58" s="136">
        <v>0</v>
      </c>
      <c r="AQ58" s="136"/>
      <c r="AR58" s="136">
        <v>0</v>
      </c>
      <c r="AS58" s="136">
        <f t="shared" si="56"/>
        <v>0</v>
      </c>
      <c r="AT58" s="136">
        <v>0</v>
      </c>
      <c r="AU58" s="136"/>
      <c r="AV58" s="136">
        <v>0</v>
      </c>
      <c r="AW58" s="136"/>
      <c r="AX58" s="136"/>
      <c r="AY58" s="136">
        <v>0</v>
      </c>
      <c r="AZ58" s="136">
        <f t="shared" si="57"/>
        <v>0</v>
      </c>
      <c r="BA58" s="136">
        <v>0</v>
      </c>
      <c r="BB58" s="136">
        <f t="shared" si="58"/>
        <v>0</v>
      </c>
    </row>
    <row r="59" spans="1:54" x14ac:dyDescent="0.35">
      <c r="A59" s="138">
        <v>650</v>
      </c>
      <c r="B59" s="136">
        <v>1.38</v>
      </c>
      <c r="C59" s="136">
        <f t="shared" si="40"/>
        <v>1.3356798211872915E-5</v>
      </c>
      <c r="D59" s="136">
        <v>3.6</v>
      </c>
      <c r="E59" s="136">
        <f t="shared" si="41"/>
        <v>3.4843821422277174E-5</v>
      </c>
      <c r="F59" s="136">
        <v>0</v>
      </c>
      <c r="G59" s="136">
        <f t="shared" si="42"/>
        <v>0</v>
      </c>
      <c r="H59" s="136">
        <v>0</v>
      </c>
      <c r="I59" s="136">
        <f t="shared" si="43"/>
        <v>0</v>
      </c>
      <c r="J59" s="136">
        <v>0</v>
      </c>
      <c r="K59" s="136">
        <f t="shared" si="44"/>
        <v>0</v>
      </c>
      <c r="L59" s="136">
        <v>0</v>
      </c>
      <c r="M59" s="136">
        <f t="shared" si="45"/>
        <v>0</v>
      </c>
      <c r="N59" s="136">
        <v>0</v>
      </c>
      <c r="O59" s="136">
        <f t="shared" si="46"/>
        <v>0</v>
      </c>
      <c r="P59" s="136">
        <v>0</v>
      </c>
      <c r="Q59" s="136">
        <f t="shared" si="47"/>
        <v>0</v>
      </c>
      <c r="R59" s="136">
        <v>0</v>
      </c>
      <c r="S59" s="136">
        <f t="shared" si="48"/>
        <v>0</v>
      </c>
      <c r="T59" s="136">
        <v>0</v>
      </c>
      <c r="U59" s="136">
        <f t="shared" si="49"/>
        <v>0</v>
      </c>
      <c r="V59" s="136">
        <v>0</v>
      </c>
      <c r="W59" s="136">
        <f t="shared" si="50"/>
        <v>0</v>
      </c>
      <c r="X59" s="136">
        <v>0</v>
      </c>
      <c r="Y59" s="136">
        <f t="shared" si="51"/>
        <v>0</v>
      </c>
      <c r="Z59" s="136">
        <v>0</v>
      </c>
      <c r="AA59" s="136"/>
      <c r="AB59" s="136">
        <v>0</v>
      </c>
      <c r="AC59" s="136"/>
      <c r="AD59" s="136">
        <v>0</v>
      </c>
      <c r="AE59" s="136">
        <f t="shared" si="52"/>
        <v>0</v>
      </c>
      <c r="AF59" s="136">
        <v>0</v>
      </c>
      <c r="AG59" s="136">
        <f t="shared" si="53"/>
        <v>0</v>
      </c>
      <c r="AH59" s="136">
        <v>0</v>
      </c>
      <c r="AI59" s="136">
        <f t="shared" si="54"/>
        <v>0</v>
      </c>
      <c r="AJ59" s="136">
        <v>0</v>
      </c>
      <c r="AK59" s="136">
        <f t="shared" si="55"/>
        <v>0</v>
      </c>
      <c r="AL59" s="136">
        <f t="shared" si="55"/>
        <v>0</v>
      </c>
      <c r="AM59" s="136">
        <f t="shared" si="55"/>
        <v>0</v>
      </c>
      <c r="AN59" s="136">
        <f t="shared" si="55"/>
        <v>0</v>
      </c>
      <c r="AO59" s="136"/>
      <c r="AP59" s="136">
        <v>0</v>
      </c>
      <c r="AQ59" s="136"/>
      <c r="AR59" s="136">
        <v>0</v>
      </c>
      <c r="AS59" s="136">
        <f t="shared" si="56"/>
        <v>0</v>
      </c>
      <c r="AT59" s="136">
        <v>0</v>
      </c>
      <c r="AU59" s="136"/>
      <c r="AV59" s="136">
        <v>0</v>
      </c>
      <c r="AW59" s="136"/>
      <c r="AX59" s="136"/>
      <c r="AY59" s="136">
        <v>0</v>
      </c>
      <c r="AZ59" s="136">
        <f t="shared" si="57"/>
        <v>0</v>
      </c>
      <c r="BA59" s="136">
        <v>0</v>
      </c>
      <c r="BB59" s="136">
        <f t="shared" si="58"/>
        <v>0</v>
      </c>
    </row>
    <row r="60" spans="1:54" x14ac:dyDescent="0.35">
      <c r="A60" s="137">
        <v>675</v>
      </c>
      <c r="B60" s="136">
        <v>2.7</v>
      </c>
      <c r="C60" s="136">
        <f t="shared" si="40"/>
        <v>2.6132866066707879E-5</v>
      </c>
      <c r="D60" s="136">
        <v>6.9</v>
      </c>
      <c r="E60" s="136">
        <f t="shared" si="41"/>
        <v>6.678399105936458E-5</v>
      </c>
      <c r="F60" s="136">
        <v>0</v>
      </c>
      <c r="G60" s="136">
        <f t="shared" si="42"/>
        <v>0</v>
      </c>
      <c r="H60" s="136">
        <v>0</v>
      </c>
      <c r="I60" s="136">
        <f t="shared" si="43"/>
        <v>0</v>
      </c>
      <c r="J60" s="136">
        <v>0</v>
      </c>
      <c r="K60" s="136">
        <f t="shared" si="44"/>
        <v>0</v>
      </c>
      <c r="L60" s="136">
        <v>0</v>
      </c>
      <c r="M60" s="136">
        <f t="shared" si="45"/>
        <v>0</v>
      </c>
      <c r="N60" s="136">
        <v>0</v>
      </c>
      <c r="O60" s="136">
        <f t="shared" si="46"/>
        <v>0</v>
      </c>
      <c r="P60" s="136">
        <v>0</v>
      </c>
      <c r="Q60" s="136">
        <f t="shared" si="47"/>
        <v>0</v>
      </c>
      <c r="R60" s="136">
        <v>0</v>
      </c>
      <c r="S60" s="136">
        <f t="shared" si="48"/>
        <v>0</v>
      </c>
      <c r="T60" s="136">
        <v>0</v>
      </c>
      <c r="U60" s="136">
        <f t="shared" si="49"/>
        <v>0</v>
      </c>
      <c r="V60" s="136">
        <v>0</v>
      </c>
      <c r="W60" s="136">
        <f t="shared" si="50"/>
        <v>0</v>
      </c>
      <c r="X60" s="136">
        <v>0</v>
      </c>
      <c r="Y60" s="136">
        <f t="shared" si="51"/>
        <v>0</v>
      </c>
      <c r="Z60" s="136">
        <v>0</v>
      </c>
      <c r="AA60" s="136"/>
      <c r="AB60" s="136">
        <v>0</v>
      </c>
      <c r="AC60" s="136"/>
      <c r="AD60" s="136">
        <v>0</v>
      </c>
      <c r="AE60" s="136">
        <f t="shared" si="52"/>
        <v>0</v>
      </c>
      <c r="AF60" s="136">
        <v>0</v>
      </c>
      <c r="AG60" s="136">
        <f t="shared" si="53"/>
        <v>0</v>
      </c>
      <c r="AH60" s="136">
        <v>0</v>
      </c>
      <c r="AI60" s="136">
        <f t="shared" si="54"/>
        <v>0</v>
      </c>
      <c r="AJ60" s="136">
        <v>0</v>
      </c>
      <c r="AK60" s="136">
        <f t="shared" si="55"/>
        <v>0</v>
      </c>
      <c r="AL60" s="136">
        <f t="shared" si="55"/>
        <v>0</v>
      </c>
      <c r="AM60" s="136">
        <f t="shared" si="55"/>
        <v>0</v>
      </c>
      <c r="AN60" s="136">
        <f t="shared" si="55"/>
        <v>0</v>
      </c>
      <c r="AO60" s="136"/>
      <c r="AP60" s="136">
        <v>0</v>
      </c>
      <c r="AQ60" s="136"/>
      <c r="AR60" s="136">
        <v>0</v>
      </c>
      <c r="AS60" s="136">
        <f t="shared" si="56"/>
        <v>0</v>
      </c>
      <c r="AT60" s="136">
        <v>0</v>
      </c>
      <c r="AU60" s="136"/>
      <c r="AV60" s="136">
        <v>0</v>
      </c>
      <c r="AW60" s="136"/>
      <c r="AX60" s="136"/>
      <c r="AY60" s="136">
        <v>0</v>
      </c>
      <c r="AZ60" s="136">
        <f t="shared" si="57"/>
        <v>0</v>
      </c>
      <c r="BA60" s="136">
        <v>0</v>
      </c>
      <c r="BB60" s="136">
        <f t="shared" si="58"/>
        <v>0</v>
      </c>
    </row>
    <row r="61" spans="1:54" x14ac:dyDescent="0.35">
      <c r="A61" s="137">
        <v>700</v>
      </c>
      <c r="B61" s="136">
        <v>2.2999999999999998</v>
      </c>
      <c r="C61" s="136">
        <f t="shared" si="40"/>
        <v>2.2261330353121526E-5</v>
      </c>
      <c r="D61" s="136">
        <v>6.4</v>
      </c>
      <c r="E61" s="136">
        <f t="shared" si="41"/>
        <v>6.1944571417381635E-5</v>
      </c>
      <c r="F61" s="136">
        <v>0</v>
      </c>
      <c r="G61" s="136">
        <f t="shared" si="42"/>
        <v>0</v>
      </c>
      <c r="H61" s="136">
        <v>0</v>
      </c>
      <c r="I61" s="136">
        <f t="shared" si="43"/>
        <v>0</v>
      </c>
      <c r="J61" s="136">
        <v>0</v>
      </c>
      <c r="K61" s="136">
        <f t="shared" si="44"/>
        <v>0</v>
      </c>
      <c r="L61" s="136">
        <v>0</v>
      </c>
      <c r="M61" s="136">
        <f t="shared" si="45"/>
        <v>0</v>
      </c>
      <c r="N61" s="136">
        <v>0</v>
      </c>
      <c r="O61" s="136">
        <f t="shared" si="46"/>
        <v>0</v>
      </c>
      <c r="P61" s="136">
        <v>0</v>
      </c>
      <c r="Q61" s="136">
        <f t="shared" si="47"/>
        <v>0</v>
      </c>
      <c r="R61" s="136">
        <v>0</v>
      </c>
      <c r="S61" s="136">
        <f t="shared" si="48"/>
        <v>0</v>
      </c>
      <c r="T61" s="136">
        <v>0</v>
      </c>
      <c r="U61" s="136">
        <f t="shared" si="49"/>
        <v>0</v>
      </c>
      <c r="V61" s="136">
        <v>0</v>
      </c>
      <c r="W61" s="136">
        <f t="shared" si="50"/>
        <v>0</v>
      </c>
      <c r="X61" s="136">
        <v>0</v>
      </c>
      <c r="Y61" s="136">
        <f t="shared" si="51"/>
        <v>0</v>
      </c>
      <c r="Z61" s="136">
        <v>0</v>
      </c>
      <c r="AA61" s="136"/>
      <c r="AB61" s="136">
        <v>0</v>
      </c>
      <c r="AC61" s="136"/>
      <c r="AD61" s="136">
        <v>0</v>
      </c>
      <c r="AE61" s="136">
        <f t="shared" si="52"/>
        <v>0</v>
      </c>
      <c r="AF61" s="136">
        <v>0</v>
      </c>
      <c r="AG61" s="136">
        <f t="shared" si="53"/>
        <v>0</v>
      </c>
      <c r="AH61" s="136">
        <v>0</v>
      </c>
      <c r="AI61" s="136">
        <f t="shared" si="54"/>
        <v>0</v>
      </c>
      <c r="AJ61" s="136">
        <v>0</v>
      </c>
      <c r="AK61" s="136">
        <f t="shared" si="55"/>
        <v>0</v>
      </c>
      <c r="AL61" s="136">
        <f t="shared" si="55"/>
        <v>0</v>
      </c>
      <c r="AM61" s="136">
        <f t="shared" si="55"/>
        <v>0</v>
      </c>
      <c r="AN61" s="136">
        <f t="shared" si="55"/>
        <v>0</v>
      </c>
      <c r="AO61" s="136"/>
      <c r="AP61" s="136">
        <v>0</v>
      </c>
      <c r="AQ61" s="136"/>
      <c r="AR61" s="136">
        <v>0</v>
      </c>
      <c r="AS61" s="136">
        <f t="shared" si="56"/>
        <v>0</v>
      </c>
      <c r="AT61" s="136">
        <v>0</v>
      </c>
      <c r="AU61" s="136"/>
      <c r="AV61" s="136">
        <v>0</v>
      </c>
      <c r="AW61" s="136"/>
      <c r="AX61" s="136"/>
      <c r="AY61" s="136">
        <v>0</v>
      </c>
      <c r="AZ61" s="136">
        <f t="shared" si="57"/>
        <v>0</v>
      </c>
      <c r="BA61" s="136">
        <v>0</v>
      </c>
      <c r="BB61" s="136">
        <f t="shared" si="58"/>
        <v>0</v>
      </c>
    </row>
    <row r="62" spans="1:54" x14ac:dyDescent="0.35">
      <c r="A62" s="137">
        <v>725</v>
      </c>
      <c r="B62" s="136">
        <v>2.5</v>
      </c>
      <c r="C62" s="136">
        <f t="shared" si="40"/>
        <v>2.41970982099147E-5</v>
      </c>
      <c r="D62" s="136">
        <v>11.7</v>
      </c>
      <c r="E62" s="136">
        <f t="shared" si="41"/>
        <v>1.132424196224008E-4</v>
      </c>
      <c r="F62" s="136">
        <v>0</v>
      </c>
      <c r="G62" s="136">
        <f t="shared" si="42"/>
        <v>0</v>
      </c>
      <c r="H62" s="136">
        <v>0</v>
      </c>
      <c r="I62" s="136">
        <f t="shared" si="43"/>
        <v>0</v>
      </c>
      <c r="J62" s="136">
        <v>0</v>
      </c>
      <c r="K62" s="136">
        <f t="shared" si="44"/>
        <v>0</v>
      </c>
      <c r="L62" s="136">
        <v>0</v>
      </c>
      <c r="M62" s="136">
        <f t="shared" si="45"/>
        <v>0</v>
      </c>
      <c r="N62" s="136">
        <v>0</v>
      </c>
      <c r="O62" s="136">
        <f t="shared" si="46"/>
        <v>0</v>
      </c>
      <c r="P62" s="136">
        <v>0</v>
      </c>
      <c r="Q62" s="136">
        <f t="shared" si="47"/>
        <v>0</v>
      </c>
      <c r="R62" s="136">
        <v>0</v>
      </c>
      <c r="S62" s="136">
        <f t="shared" si="48"/>
        <v>0</v>
      </c>
      <c r="T62" s="136">
        <v>0</v>
      </c>
      <c r="U62" s="136">
        <f t="shared" si="49"/>
        <v>0</v>
      </c>
      <c r="V62" s="136">
        <v>0</v>
      </c>
      <c r="W62" s="136">
        <f t="shared" si="50"/>
        <v>0</v>
      </c>
      <c r="X62" s="136">
        <v>0</v>
      </c>
      <c r="Y62" s="136">
        <f t="shared" si="51"/>
        <v>0</v>
      </c>
      <c r="Z62" s="136">
        <v>0</v>
      </c>
      <c r="AA62" s="136"/>
      <c r="AB62" s="136">
        <v>0</v>
      </c>
      <c r="AC62" s="136"/>
      <c r="AD62" s="136">
        <v>0</v>
      </c>
      <c r="AE62" s="136">
        <f t="shared" si="52"/>
        <v>0</v>
      </c>
      <c r="AF62" s="136">
        <v>0</v>
      </c>
      <c r="AG62" s="136">
        <f t="shared" si="53"/>
        <v>0</v>
      </c>
      <c r="AH62" s="136">
        <v>0</v>
      </c>
      <c r="AI62" s="136">
        <f t="shared" si="54"/>
        <v>0</v>
      </c>
      <c r="AJ62" s="136">
        <v>0</v>
      </c>
      <c r="AK62" s="136">
        <f t="shared" si="55"/>
        <v>0</v>
      </c>
      <c r="AL62" s="136">
        <f t="shared" si="55"/>
        <v>0</v>
      </c>
      <c r="AM62" s="136">
        <f t="shared" si="55"/>
        <v>0</v>
      </c>
      <c r="AN62" s="136">
        <f t="shared" si="55"/>
        <v>0</v>
      </c>
      <c r="AO62" s="136"/>
      <c r="AP62" s="136">
        <v>0</v>
      </c>
      <c r="AQ62" s="136"/>
      <c r="AR62" s="136">
        <v>0</v>
      </c>
      <c r="AS62" s="136">
        <f t="shared" si="56"/>
        <v>0</v>
      </c>
      <c r="AT62" s="136">
        <v>0</v>
      </c>
      <c r="AU62" s="136"/>
      <c r="AV62" s="136">
        <v>0</v>
      </c>
      <c r="AW62" s="136"/>
      <c r="AX62" s="136"/>
      <c r="AY62" s="136">
        <v>0</v>
      </c>
      <c r="AZ62" s="136">
        <f t="shared" si="57"/>
        <v>0</v>
      </c>
      <c r="BA62" s="136">
        <v>0</v>
      </c>
      <c r="BB62" s="136">
        <f t="shared" si="58"/>
        <v>0</v>
      </c>
    </row>
    <row r="63" spans="1:54" x14ac:dyDescent="0.35">
      <c r="A63" s="137">
        <v>750</v>
      </c>
      <c r="B63" s="136">
        <v>4.4000000000000004</v>
      </c>
      <c r="C63" s="136">
        <f t="shared" si="40"/>
        <v>4.258689284944988E-5</v>
      </c>
      <c r="D63" s="136">
        <v>14.2</v>
      </c>
      <c r="E63" s="136">
        <f t="shared" si="41"/>
        <v>1.3743951783231549E-4</v>
      </c>
      <c r="F63" s="136">
        <v>0</v>
      </c>
      <c r="G63" s="136">
        <f t="shared" si="42"/>
        <v>0</v>
      </c>
      <c r="H63" s="136">
        <v>0</v>
      </c>
      <c r="I63" s="136">
        <f t="shared" si="43"/>
        <v>0</v>
      </c>
      <c r="J63" s="136">
        <v>0</v>
      </c>
      <c r="K63" s="136">
        <f t="shared" si="44"/>
        <v>0</v>
      </c>
      <c r="L63" s="136">
        <v>0</v>
      </c>
      <c r="M63" s="136">
        <f t="shared" si="45"/>
        <v>0</v>
      </c>
      <c r="N63" s="136">
        <v>0</v>
      </c>
      <c r="O63" s="136">
        <f t="shared" si="46"/>
        <v>0</v>
      </c>
      <c r="P63" s="136">
        <v>0</v>
      </c>
      <c r="Q63" s="136">
        <f t="shared" si="47"/>
        <v>0</v>
      </c>
      <c r="R63" s="136">
        <v>0</v>
      </c>
      <c r="S63" s="136">
        <f t="shared" si="48"/>
        <v>0</v>
      </c>
      <c r="T63" s="136">
        <v>0</v>
      </c>
      <c r="U63" s="136">
        <f t="shared" si="49"/>
        <v>0</v>
      </c>
      <c r="V63" s="136">
        <v>0</v>
      </c>
      <c r="W63" s="136">
        <f t="shared" si="50"/>
        <v>0</v>
      </c>
      <c r="X63" s="136">
        <v>0</v>
      </c>
      <c r="Y63" s="136">
        <f t="shared" si="51"/>
        <v>0</v>
      </c>
      <c r="Z63" s="136">
        <v>0</v>
      </c>
      <c r="AA63" s="136"/>
      <c r="AB63" s="136">
        <v>0</v>
      </c>
      <c r="AC63" s="136"/>
      <c r="AD63" s="136">
        <v>0</v>
      </c>
      <c r="AE63" s="136">
        <f t="shared" si="52"/>
        <v>0</v>
      </c>
      <c r="AF63" s="136">
        <v>0</v>
      </c>
      <c r="AG63" s="136">
        <f t="shared" si="53"/>
        <v>0</v>
      </c>
      <c r="AH63" s="136">
        <v>0</v>
      </c>
      <c r="AI63" s="136">
        <f t="shared" si="54"/>
        <v>0</v>
      </c>
      <c r="AJ63" s="136">
        <v>0</v>
      </c>
      <c r="AK63" s="136">
        <f t="shared" si="55"/>
        <v>0</v>
      </c>
      <c r="AL63" s="136">
        <f t="shared" si="55"/>
        <v>0</v>
      </c>
      <c r="AM63" s="136">
        <f t="shared" si="55"/>
        <v>0</v>
      </c>
      <c r="AN63" s="136">
        <f t="shared" si="55"/>
        <v>0</v>
      </c>
      <c r="AO63" s="136"/>
      <c r="AP63" s="136">
        <v>0</v>
      </c>
      <c r="AQ63" s="136"/>
      <c r="AR63" s="136">
        <v>0</v>
      </c>
      <c r="AS63" s="136">
        <f t="shared" si="56"/>
        <v>0</v>
      </c>
      <c r="AT63" s="136">
        <v>0</v>
      </c>
      <c r="AU63" s="136"/>
      <c r="AV63" s="136">
        <v>0</v>
      </c>
      <c r="AW63" s="136"/>
      <c r="AX63" s="136"/>
      <c r="AY63" s="136">
        <v>0</v>
      </c>
      <c r="AZ63" s="136">
        <f t="shared" si="57"/>
        <v>0</v>
      </c>
      <c r="BA63" s="136">
        <v>0</v>
      </c>
      <c r="BB63" s="136">
        <f t="shared" si="58"/>
        <v>0</v>
      </c>
    </row>
    <row r="64" spans="1:54" x14ac:dyDescent="0.35">
      <c r="A64" s="137">
        <v>775</v>
      </c>
      <c r="B64" s="136">
        <v>7.8</v>
      </c>
      <c r="C64" s="136">
        <f t="shared" si="40"/>
        <v>7.5494946414933869E-5</v>
      </c>
      <c r="D64" s="136">
        <v>24.1</v>
      </c>
      <c r="E64" s="136">
        <f t="shared" si="41"/>
        <v>2.3326002674357773E-4</v>
      </c>
      <c r="F64" s="136">
        <v>0</v>
      </c>
      <c r="G64" s="136">
        <f t="shared" si="42"/>
        <v>0</v>
      </c>
      <c r="H64" s="136">
        <v>0</v>
      </c>
      <c r="I64" s="136">
        <f t="shared" si="43"/>
        <v>0</v>
      </c>
      <c r="J64" s="136">
        <v>0</v>
      </c>
      <c r="K64" s="136">
        <f t="shared" si="44"/>
        <v>0</v>
      </c>
      <c r="L64" s="136">
        <v>0</v>
      </c>
      <c r="M64" s="136">
        <f t="shared" si="45"/>
        <v>0</v>
      </c>
      <c r="N64" s="136">
        <v>0</v>
      </c>
      <c r="O64" s="136">
        <f t="shared" si="46"/>
        <v>0</v>
      </c>
      <c r="P64" s="136">
        <v>0</v>
      </c>
      <c r="Q64" s="136">
        <f t="shared" si="47"/>
        <v>0</v>
      </c>
      <c r="R64" s="136">
        <v>0</v>
      </c>
      <c r="S64" s="136">
        <f t="shared" si="48"/>
        <v>0</v>
      </c>
      <c r="T64" s="136">
        <v>0</v>
      </c>
      <c r="U64" s="136">
        <f t="shared" si="49"/>
        <v>0</v>
      </c>
      <c r="V64" s="136">
        <v>0</v>
      </c>
      <c r="W64" s="136">
        <f t="shared" si="50"/>
        <v>0</v>
      </c>
      <c r="X64" s="136">
        <v>0</v>
      </c>
      <c r="Y64" s="136">
        <f t="shared" si="51"/>
        <v>0</v>
      </c>
      <c r="Z64" s="136">
        <v>0</v>
      </c>
      <c r="AA64" s="136"/>
      <c r="AB64" s="136">
        <v>0</v>
      </c>
      <c r="AC64" s="136"/>
      <c r="AD64" s="136">
        <v>0</v>
      </c>
      <c r="AE64" s="136">
        <f t="shared" si="52"/>
        <v>0</v>
      </c>
      <c r="AF64" s="136">
        <v>0</v>
      </c>
      <c r="AG64" s="136">
        <f t="shared" si="53"/>
        <v>0</v>
      </c>
      <c r="AH64" s="136">
        <v>0</v>
      </c>
      <c r="AI64" s="136">
        <f t="shared" si="54"/>
        <v>0</v>
      </c>
      <c r="AJ64" s="136">
        <v>0</v>
      </c>
      <c r="AK64" s="136">
        <f t="shared" si="55"/>
        <v>0</v>
      </c>
      <c r="AL64" s="136">
        <f t="shared" si="55"/>
        <v>0</v>
      </c>
      <c r="AM64" s="136">
        <f t="shared" si="55"/>
        <v>0</v>
      </c>
      <c r="AN64" s="136">
        <f t="shared" si="55"/>
        <v>0</v>
      </c>
      <c r="AO64" s="136"/>
      <c r="AP64" s="136">
        <v>0</v>
      </c>
      <c r="AQ64" s="136"/>
      <c r="AR64" s="136">
        <v>0</v>
      </c>
      <c r="AS64" s="136">
        <f t="shared" si="56"/>
        <v>0</v>
      </c>
      <c r="AT64" s="136">
        <v>0</v>
      </c>
      <c r="AU64" s="136"/>
      <c r="AV64" s="136">
        <v>0</v>
      </c>
      <c r="AW64" s="136"/>
      <c r="AX64" s="136"/>
      <c r="AY64" s="136">
        <v>0</v>
      </c>
      <c r="AZ64" s="136">
        <f t="shared" si="57"/>
        <v>0</v>
      </c>
      <c r="BA64" s="136">
        <v>0</v>
      </c>
      <c r="BB64" s="136">
        <f t="shared" si="58"/>
        <v>0</v>
      </c>
    </row>
    <row r="65" spans="1:54" x14ac:dyDescent="0.35">
      <c r="A65" s="137">
        <v>800</v>
      </c>
      <c r="B65" s="136">
        <v>14.5</v>
      </c>
      <c r="C65" s="136">
        <f t="shared" si="40"/>
        <v>1.4034316961750528E-4</v>
      </c>
      <c r="D65" s="136">
        <v>37</v>
      </c>
      <c r="E65" s="136">
        <f t="shared" si="41"/>
        <v>3.5811705350673759E-4</v>
      </c>
      <c r="F65" s="136">
        <v>0</v>
      </c>
      <c r="G65" s="136">
        <f t="shared" si="42"/>
        <v>0</v>
      </c>
      <c r="H65" s="136">
        <v>0</v>
      </c>
      <c r="I65" s="136">
        <f t="shared" si="43"/>
        <v>0</v>
      </c>
      <c r="J65" s="136">
        <v>0</v>
      </c>
      <c r="K65" s="136">
        <f t="shared" si="44"/>
        <v>0</v>
      </c>
      <c r="L65" s="136">
        <v>0</v>
      </c>
      <c r="M65" s="136">
        <f t="shared" si="45"/>
        <v>0</v>
      </c>
      <c r="N65" s="136">
        <v>0</v>
      </c>
      <c r="O65" s="136">
        <f t="shared" si="46"/>
        <v>0</v>
      </c>
      <c r="P65" s="136">
        <v>0</v>
      </c>
      <c r="Q65" s="136">
        <f t="shared" si="47"/>
        <v>0</v>
      </c>
      <c r="R65" s="136">
        <v>0</v>
      </c>
      <c r="S65" s="136">
        <f t="shared" si="48"/>
        <v>0</v>
      </c>
      <c r="T65" s="136">
        <v>0</v>
      </c>
      <c r="U65" s="136">
        <f t="shared" si="49"/>
        <v>0</v>
      </c>
      <c r="V65" s="136">
        <v>0</v>
      </c>
      <c r="W65" s="136">
        <f t="shared" si="50"/>
        <v>0</v>
      </c>
      <c r="X65" s="136">
        <v>0</v>
      </c>
      <c r="Y65" s="136">
        <f t="shared" si="51"/>
        <v>0</v>
      </c>
      <c r="Z65" s="136">
        <v>0</v>
      </c>
      <c r="AA65" s="136"/>
      <c r="AB65" s="136">
        <v>0</v>
      </c>
      <c r="AC65" s="136"/>
      <c r="AD65" s="136">
        <v>0</v>
      </c>
      <c r="AE65" s="136">
        <f t="shared" si="52"/>
        <v>0</v>
      </c>
      <c r="AF65" s="136">
        <v>0</v>
      </c>
      <c r="AG65" s="136">
        <f t="shared" si="53"/>
        <v>0</v>
      </c>
      <c r="AH65" s="136">
        <v>0</v>
      </c>
      <c r="AI65" s="136">
        <f t="shared" si="54"/>
        <v>0</v>
      </c>
      <c r="AJ65" s="136">
        <v>0</v>
      </c>
      <c r="AK65" s="136">
        <f t="shared" si="55"/>
        <v>0</v>
      </c>
      <c r="AL65" s="136">
        <f t="shared" si="55"/>
        <v>0</v>
      </c>
      <c r="AM65" s="136">
        <f t="shared" si="55"/>
        <v>0</v>
      </c>
      <c r="AN65" s="136">
        <f t="shared" si="55"/>
        <v>0</v>
      </c>
      <c r="AO65" s="136"/>
      <c r="AP65" s="136">
        <v>0</v>
      </c>
      <c r="AQ65" s="136"/>
      <c r="AR65" s="136">
        <v>0</v>
      </c>
      <c r="AS65" s="136">
        <f t="shared" si="56"/>
        <v>0</v>
      </c>
      <c r="AT65" s="136">
        <v>0</v>
      </c>
      <c r="AU65" s="136"/>
      <c r="AV65" s="136">
        <v>0</v>
      </c>
      <c r="AW65" s="136"/>
      <c r="AX65" s="136"/>
      <c r="AY65" s="136">
        <v>0</v>
      </c>
      <c r="AZ65" s="136">
        <f t="shared" si="57"/>
        <v>0</v>
      </c>
      <c r="BA65" s="136">
        <v>0</v>
      </c>
      <c r="BB65" s="136">
        <f t="shared" si="58"/>
        <v>0</v>
      </c>
    </row>
    <row r="66" spans="1:54" x14ac:dyDescent="0.35">
      <c r="A66" s="138">
        <v>825</v>
      </c>
      <c r="B66" s="136">
        <v>25</v>
      </c>
      <c r="C66" s="136">
        <f t="shared" si="40"/>
        <v>2.4197098209914703E-4</v>
      </c>
      <c r="D66" s="136">
        <v>62.5</v>
      </c>
      <c r="E66" s="136">
        <f t="shared" si="41"/>
        <v>6.0492745524786751E-4</v>
      </c>
      <c r="F66" s="136">
        <v>0</v>
      </c>
      <c r="G66" s="136">
        <f t="shared" si="42"/>
        <v>0</v>
      </c>
      <c r="H66" s="136">
        <v>0</v>
      </c>
      <c r="I66" s="136">
        <f t="shared" si="43"/>
        <v>0</v>
      </c>
      <c r="J66" s="136">
        <v>0</v>
      </c>
      <c r="K66" s="136">
        <f t="shared" si="44"/>
        <v>0</v>
      </c>
      <c r="L66" s="136">
        <v>0</v>
      </c>
      <c r="M66" s="136">
        <f t="shared" si="45"/>
        <v>0</v>
      </c>
      <c r="N66" s="136">
        <v>0</v>
      </c>
      <c r="O66" s="136">
        <f t="shared" si="46"/>
        <v>0</v>
      </c>
      <c r="P66" s="136">
        <v>0</v>
      </c>
      <c r="Q66" s="136">
        <f t="shared" si="47"/>
        <v>0</v>
      </c>
      <c r="R66" s="136">
        <v>0</v>
      </c>
      <c r="S66" s="136">
        <f t="shared" si="48"/>
        <v>0</v>
      </c>
      <c r="T66" s="136">
        <v>0</v>
      </c>
      <c r="U66" s="136">
        <f t="shared" si="49"/>
        <v>0</v>
      </c>
      <c r="V66" s="136">
        <v>0</v>
      </c>
      <c r="W66" s="136">
        <f t="shared" si="50"/>
        <v>0</v>
      </c>
      <c r="X66" s="136">
        <v>0</v>
      </c>
      <c r="Y66" s="136">
        <f t="shared" si="51"/>
        <v>0</v>
      </c>
      <c r="Z66" s="136">
        <v>0</v>
      </c>
      <c r="AA66" s="136"/>
      <c r="AB66" s="136">
        <v>0</v>
      </c>
      <c r="AC66" s="136"/>
      <c r="AD66" s="136">
        <v>0</v>
      </c>
      <c r="AE66" s="136">
        <f t="shared" si="52"/>
        <v>0</v>
      </c>
      <c r="AF66" s="136">
        <v>0</v>
      </c>
      <c r="AG66" s="136">
        <f t="shared" si="53"/>
        <v>0</v>
      </c>
      <c r="AH66" s="136">
        <v>0</v>
      </c>
      <c r="AI66" s="136">
        <f t="shared" si="54"/>
        <v>0</v>
      </c>
      <c r="AJ66" s="136">
        <v>0</v>
      </c>
      <c r="AK66" s="136">
        <f t="shared" si="55"/>
        <v>0</v>
      </c>
      <c r="AL66" s="136">
        <f t="shared" si="55"/>
        <v>0</v>
      </c>
      <c r="AM66" s="136">
        <f t="shared" si="55"/>
        <v>0</v>
      </c>
      <c r="AN66" s="136">
        <f t="shared" si="55"/>
        <v>0</v>
      </c>
      <c r="AO66" s="136"/>
      <c r="AP66" s="136">
        <v>0</v>
      </c>
      <c r="AQ66" s="136"/>
      <c r="AR66" s="136">
        <v>0</v>
      </c>
      <c r="AS66" s="136">
        <f t="shared" si="56"/>
        <v>0</v>
      </c>
      <c r="AT66" s="136">
        <v>0</v>
      </c>
      <c r="AU66" s="136"/>
      <c r="AV66" s="136">
        <v>0</v>
      </c>
      <c r="AW66" s="136"/>
      <c r="AX66" s="136"/>
      <c r="AY66" s="136">
        <v>1.32</v>
      </c>
      <c r="AZ66" s="136">
        <f t="shared" si="57"/>
        <v>2.1293446424724941E-6</v>
      </c>
      <c r="BA66" s="136">
        <v>0</v>
      </c>
      <c r="BB66" s="136">
        <f t="shared" si="58"/>
        <v>0</v>
      </c>
    </row>
    <row r="67" spans="1:54" x14ac:dyDescent="0.35">
      <c r="A67" s="138">
        <v>850</v>
      </c>
      <c r="B67" s="136">
        <v>44.9</v>
      </c>
      <c r="C67" s="136">
        <f t="shared" si="40"/>
        <v>4.3457988385006805E-4</v>
      </c>
      <c r="D67" s="136">
        <v>86.2</v>
      </c>
      <c r="E67" s="136">
        <f t="shared" si="41"/>
        <v>8.3431594627785899E-4</v>
      </c>
      <c r="F67" s="136">
        <v>0</v>
      </c>
      <c r="G67" s="136">
        <f t="shared" si="42"/>
        <v>0</v>
      </c>
      <c r="H67" s="136">
        <v>0</v>
      </c>
      <c r="I67" s="136">
        <f t="shared" si="43"/>
        <v>0</v>
      </c>
      <c r="J67" s="136">
        <v>0</v>
      </c>
      <c r="K67" s="136">
        <f t="shared" si="44"/>
        <v>0</v>
      </c>
      <c r="L67" s="136">
        <v>0</v>
      </c>
      <c r="M67" s="136">
        <f t="shared" si="45"/>
        <v>0</v>
      </c>
      <c r="N67" s="136">
        <v>0</v>
      </c>
      <c r="O67" s="136">
        <f t="shared" si="46"/>
        <v>0</v>
      </c>
      <c r="P67" s="136">
        <v>0</v>
      </c>
      <c r="Q67" s="136">
        <f t="shared" si="47"/>
        <v>0</v>
      </c>
      <c r="R67" s="136">
        <v>0</v>
      </c>
      <c r="S67" s="136">
        <f t="shared" si="48"/>
        <v>0</v>
      </c>
      <c r="T67" s="136">
        <v>0</v>
      </c>
      <c r="U67" s="136">
        <f t="shared" si="49"/>
        <v>0</v>
      </c>
      <c r="V67" s="136">
        <v>0</v>
      </c>
      <c r="W67" s="136">
        <f t="shared" si="50"/>
        <v>0</v>
      </c>
      <c r="X67" s="136">
        <v>0</v>
      </c>
      <c r="Y67" s="136">
        <f t="shared" si="51"/>
        <v>0</v>
      </c>
      <c r="Z67" s="136">
        <v>0</v>
      </c>
      <c r="AA67" s="136"/>
      <c r="AB67" s="136">
        <v>0</v>
      </c>
      <c r="AC67" s="136"/>
      <c r="AD67" s="136">
        <v>0</v>
      </c>
      <c r="AE67" s="136">
        <f t="shared" si="52"/>
        <v>0</v>
      </c>
      <c r="AF67" s="136">
        <v>0</v>
      </c>
      <c r="AG67" s="136">
        <f t="shared" si="53"/>
        <v>0</v>
      </c>
      <c r="AH67" s="136">
        <v>0</v>
      </c>
      <c r="AI67" s="136">
        <f t="shared" si="54"/>
        <v>0</v>
      </c>
      <c r="AJ67" s="136">
        <v>0</v>
      </c>
      <c r="AK67" s="136">
        <f t="shared" si="55"/>
        <v>0</v>
      </c>
      <c r="AL67" s="136">
        <f t="shared" si="55"/>
        <v>0</v>
      </c>
      <c r="AM67" s="136">
        <f t="shared" si="55"/>
        <v>0</v>
      </c>
      <c r="AN67" s="136">
        <f t="shared" si="55"/>
        <v>0</v>
      </c>
      <c r="AO67" s="136"/>
      <c r="AP67" s="136">
        <v>0</v>
      </c>
      <c r="AQ67" s="136"/>
      <c r="AR67" s="136">
        <v>0</v>
      </c>
      <c r="AS67" s="136">
        <f t="shared" si="56"/>
        <v>0</v>
      </c>
      <c r="AT67" s="136">
        <v>0</v>
      </c>
      <c r="AU67" s="136"/>
      <c r="AV67" s="136">
        <v>0</v>
      </c>
      <c r="AW67" s="136"/>
      <c r="AX67" s="136"/>
      <c r="AY67" s="136">
        <v>2.63</v>
      </c>
      <c r="AZ67" s="136">
        <f t="shared" si="57"/>
        <v>4.2425578861383778E-6</v>
      </c>
      <c r="BA67" s="136">
        <v>0</v>
      </c>
      <c r="BB67" s="136">
        <f t="shared" si="58"/>
        <v>0</v>
      </c>
    </row>
    <row r="68" spans="1:54" x14ac:dyDescent="0.35">
      <c r="A68" s="138">
        <v>875</v>
      </c>
      <c r="B68" s="136">
        <v>83.2</v>
      </c>
      <c r="C68" s="136">
        <f t="shared" si="40"/>
        <v>8.0527942842596126E-4</v>
      </c>
      <c r="D68" s="136">
        <v>125.4</v>
      </c>
      <c r="E68" s="136">
        <f t="shared" si="41"/>
        <v>1.2137264462093215E-3</v>
      </c>
      <c r="F68" s="136">
        <v>1.3</v>
      </c>
      <c r="G68" s="136">
        <f t="shared" si="42"/>
        <v>6.2912455345778224E-6</v>
      </c>
      <c r="H68" s="136">
        <v>1.3</v>
      </c>
      <c r="I68" s="136">
        <f t="shared" si="43"/>
        <v>6.2912455345778224E-6</v>
      </c>
      <c r="J68" s="136">
        <v>0</v>
      </c>
      <c r="K68" s="136">
        <f t="shared" si="44"/>
        <v>0</v>
      </c>
      <c r="L68" s="136">
        <v>1.4</v>
      </c>
      <c r="M68" s="136">
        <f t="shared" si="45"/>
        <v>4.5167916658507441E-6</v>
      </c>
      <c r="N68" s="136">
        <v>0</v>
      </c>
      <c r="O68" s="136">
        <f t="shared" si="46"/>
        <v>0</v>
      </c>
      <c r="P68" s="136">
        <v>1.4</v>
      </c>
      <c r="Q68" s="136">
        <f t="shared" si="47"/>
        <v>4.5167916658507441E-6</v>
      </c>
      <c r="R68" s="136">
        <v>0.5</v>
      </c>
      <c r="S68" s="136">
        <f t="shared" si="48"/>
        <v>2.4197098209914702E-6</v>
      </c>
      <c r="T68" s="136">
        <v>0</v>
      </c>
      <c r="U68" s="136">
        <f t="shared" si="49"/>
        <v>0</v>
      </c>
      <c r="V68" s="136">
        <v>1</v>
      </c>
      <c r="W68" s="136">
        <f t="shared" si="50"/>
        <v>2.4197098209914702E-6</v>
      </c>
      <c r="X68" s="136">
        <v>0</v>
      </c>
      <c r="Y68" s="136">
        <f t="shared" si="51"/>
        <v>0</v>
      </c>
      <c r="Z68" s="136">
        <v>0</v>
      </c>
      <c r="AA68" s="136"/>
      <c r="AB68" s="136">
        <v>0</v>
      </c>
      <c r="AC68" s="136"/>
      <c r="AD68" s="136">
        <v>1</v>
      </c>
      <c r="AE68" s="136">
        <f t="shared" si="52"/>
        <v>2.4197098209914702E-6</v>
      </c>
      <c r="AF68" s="136">
        <v>0</v>
      </c>
      <c r="AG68" s="136">
        <f t="shared" si="53"/>
        <v>0</v>
      </c>
      <c r="AH68" s="136">
        <v>0</v>
      </c>
      <c r="AI68" s="136">
        <f t="shared" si="54"/>
        <v>0</v>
      </c>
      <c r="AJ68" s="136">
        <v>0</v>
      </c>
      <c r="AK68" s="136">
        <f t="shared" ref="AK68:AK77" si="59">AJ68*$Q$53/5</f>
        <v>0</v>
      </c>
      <c r="AL68" s="136">
        <v>0</v>
      </c>
      <c r="AM68" s="136">
        <f t="shared" ref="AM68:AM77" si="60">AL68*$Q$53/5</f>
        <v>0</v>
      </c>
      <c r="AN68" s="136">
        <v>0</v>
      </c>
      <c r="AO68" s="136"/>
      <c r="AP68" s="136">
        <v>0</v>
      </c>
      <c r="AQ68" s="136"/>
      <c r="AR68" s="136">
        <v>0</v>
      </c>
      <c r="AS68" s="136">
        <f t="shared" si="56"/>
        <v>0</v>
      </c>
      <c r="AT68" s="136">
        <v>0</v>
      </c>
      <c r="AU68" s="136"/>
      <c r="AV68" s="136">
        <v>0</v>
      </c>
      <c r="AW68" s="136"/>
      <c r="AX68" s="136"/>
      <c r="AY68" s="136">
        <v>5</v>
      </c>
      <c r="AZ68" s="136">
        <f t="shared" si="57"/>
        <v>8.0656994033049007E-6</v>
      </c>
      <c r="BA68" s="136">
        <v>0</v>
      </c>
      <c r="BB68" s="136">
        <f t="shared" si="58"/>
        <v>0</v>
      </c>
    </row>
    <row r="69" spans="1:54" x14ac:dyDescent="0.35">
      <c r="A69" s="137">
        <v>900</v>
      </c>
      <c r="B69" s="136">
        <v>141.6</v>
      </c>
      <c r="C69" s="136">
        <f t="shared" si="40"/>
        <v>1.3705236426095686E-3</v>
      </c>
      <c r="D69" s="136">
        <v>211.6</v>
      </c>
      <c r="E69" s="136">
        <f t="shared" si="41"/>
        <v>2.0480423924871803E-3</v>
      </c>
      <c r="F69" s="136">
        <v>2.2799999999999998</v>
      </c>
      <c r="G69" s="136">
        <f t="shared" si="42"/>
        <v>1.1033876783721103E-5</v>
      </c>
      <c r="H69" s="136">
        <v>1.4</v>
      </c>
      <c r="I69" s="136">
        <f t="shared" si="43"/>
        <v>6.7751874987761161E-6</v>
      </c>
      <c r="J69" s="136">
        <v>0</v>
      </c>
      <c r="K69" s="136">
        <f t="shared" si="44"/>
        <v>0</v>
      </c>
      <c r="L69" s="136">
        <v>1.6</v>
      </c>
      <c r="M69" s="136">
        <f t="shared" si="45"/>
        <v>5.1620476181151359E-6</v>
      </c>
      <c r="N69" s="136">
        <v>1.2</v>
      </c>
      <c r="O69" s="136">
        <f t="shared" si="46"/>
        <v>3.8715357135863522E-6</v>
      </c>
      <c r="P69" s="136">
        <v>1.2</v>
      </c>
      <c r="Q69" s="136">
        <f t="shared" si="47"/>
        <v>3.8715357135863522E-6</v>
      </c>
      <c r="R69" s="136">
        <v>1.2</v>
      </c>
      <c r="S69" s="136">
        <f t="shared" si="48"/>
        <v>5.8073035703795287E-6</v>
      </c>
      <c r="T69" s="136">
        <v>0</v>
      </c>
      <c r="U69" s="136">
        <f t="shared" si="49"/>
        <v>0</v>
      </c>
      <c r="V69" s="136">
        <v>1.8</v>
      </c>
      <c r="W69" s="136">
        <f t="shared" si="50"/>
        <v>4.3554776777846467E-6</v>
      </c>
      <c r="X69" s="136">
        <v>0</v>
      </c>
      <c r="Y69" s="136">
        <f t="shared" si="51"/>
        <v>0</v>
      </c>
      <c r="Z69" s="136">
        <v>0</v>
      </c>
      <c r="AA69" s="136"/>
      <c r="AB69" s="136">
        <v>1</v>
      </c>
      <c r="AC69" s="136"/>
      <c r="AD69" s="136">
        <v>1.3</v>
      </c>
      <c r="AE69" s="136">
        <f t="shared" si="52"/>
        <v>3.1456227672889112E-6</v>
      </c>
      <c r="AF69" s="136">
        <v>1.38</v>
      </c>
      <c r="AG69" s="136">
        <f t="shared" si="53"/>
        <v>4.4522660706243053E-6</v>
      </c>
      <c r="AH69" s="136">
        <v>0</v>
      </c>
      <c r="AI69" s="136">
        <f t="shared" si="54"/>
        <v>0</v>
      </c>
      <c r="AJ69" s="136">
        <v>1.6</v>
      </c>
      <c r="AK69" s="136">
        <f t="shared" si="59"/>
        <v>3.0972285708690819E-6</v>
      </c>
      <c r="AL69" s="136">
        <v>0</v>
      </c>
      <c r="AM69" s="136">
        <f t="shared" si="60"/>
        <v>0</v>
      </c>
      <c r="AN69" s="136">
        <v>0</v>
      </c>
      <c r="AO69" s="136"/>
      <c r="AP69" s="136">
        <v>1.2</v>
      </c>
      <c r="AQ69" s="136"/>
      <c r="AR69" s="136">
        <v>0</v>
      </c>
      <c r="AS69" s="136">
        <f t="shared" si="56"/>
        <v>0</v>
      </c>
      <c r="AT69" s="136">
        <v>1.2</v>
      </c>
      <c r="AU69" s="136"/>
      <c r="AV69" s="136">
        <v>0</v>
      </c>
      <c r="AW69" s="136"/>
      <c r="AX69" s="136"/>
      <c r="AY69" s="136">
        <v>18.5</v>
      </c>
      <c r="AZ69" s="136">
        <f t="shared" si="57"/>
        <v>2.9843087792228133E-5</v>
      </c>
      <c r="BA69" s="136">
        <v>3.7</v>
      </c>
      <c r="BB69" s="136">
        <f t="shared" si="58"/>
        <v>5.1159579072391086E-6</v>
      </c>
    </row>
    <row r="70" spans="1:54" x14ac:dyDescent="0.35">
      <c r="A70" s="137">
        <v>925</v>
      </c>
      <c r="B70" s="136">
        <v>303.39999999999998</v>
      </c>
      <c r="C70" s="136">
        <f t="shared" si="40"/>
        <v>2.936559838755248E-3</v>
      </c>
      <c r="D70" s="136">
        <v>254.2</v>
      </c>
      <c r="E70" s="136">
        <f t="shared" si="41"/>
        <v>2.4603609459841269E-3</v>
      </c>
      <c r="F70" s="136">
        <v>7.1</v>
      </c>
      <c r="G70" s="136">
        <f t="shared" si="42"/>
        <v>3.4359879458078872E-5</v>
      </c>
      <c r="H70" s="136">
        <v>2.8</v>
      </c>
      <c r="I70" s="136">
        <f t="shared" si="43"/>
        <v>1.3550374997552232E-5</v>
      </c>
      <c r="J70" s="136">
        <v>0</v>
      </c>
      <c r="K70" s="136">
        <f t="shared" si="44"/>
        <v>0</v>
      </c>
      <c r="L70" s="136">
        <v>1.8</v>
      </c>
      <c r="M70" s="136">
        <f t="shared" si="45"/>
        <v>5.8073035703795287E-6</v>
      </c>
      <c r="N70" s="136">
        <v>1.1000000000000001</v>
      </c>
      <c r="O70" s="136">
        <f t="shared" si="46"/>
        <v>3.5489077374541566E-6</v>
      </c>
      <c r="P70" s="136">
        <v>3</v>
      </c>
      <c r="Q70" s="136">
        <f t="shared" si="47"/>
        <v>9.6788392839658808E-6</v>
      </c>
      <c r="R70" s="136">
        <v>3.6</v>
      </c>
      <c r="S70" s="136">
        <f t="shared" si="48"/>
        <v>1.7421910711138587E-5</v>
      </c>
      <c r="T70" s="136">
        <v>0</v>
      </c>
      <c r="U70" s="136">
        <f t="shared" si="49"/>
        <v>0</v>
      </c>
      <c r="V70" s="136">
        <v>4.08</v>
      </c>
      <c r="W70" s="136">
        <f t="shared" si="50"/>
        <v>9.872416069645198E-6</v>
      </c>
      <c r="X70" s="136">
        <v>0</v>
      </c>
      <c r="Y70" s="136">
        <f t="shared" si="51"/>
        <v>0</v>
      </c>
      <c r="Z70" s="136">
        <v>0</v>
      </c>
      <c r="AA70" s="136"/>
      <c r="AB70" s="136">
        <v>0</v>
      </c>
      <c r="AC70" s="136"/>
      <c r="AD70" s="136">
        <v>2.2999999999999998</v>
      </c>
      <c r="AE70" s="136">
        <f t="shared" si="52"/>
        <v>5.5653325882803814E-6</v>
      </c>
      <c r="AF70" s="136">
        <v>3.42</v>
      </c>
      <c r="AG70" s="136">
        <f t="shared" si="53"/>
        <v>1.1033876783721103E-5</v>
      </c>
      <c r="AH70" s="136">
        <v>0</v>
      </c>
      <c r="AI70" s="136">
        <f t="shared" si="54"/>
        <v>0</v>
      </c>
      <c r="AJ70" s="136">
        <v>3</v>
      </c>
      <c r="AK70" s="136">
        <f t="shared" si="59"/>
        <v>5.8073035703795287E-6</v>
      </c>
      <c r="AL70" s="136">
        <v>0</v>
      </c>
      <c r="AM70" s="136">
        <f t="shared" si="60"/>
        <v>0</v>
      </c>
      <c r="AN70" s="136">
        <v>0</v>
      </c>
      <c r="AO70" s="136"/>
      <c r="AP70" s="136">
        <v>1.4</v>
      </c>
      <c r="AQ70" s="136"/>
      <c r="AR70" s="136">
        <v>0</v>
      </c>
      <c r="AS70" s="136">
        <f t="shared" si="56"/>
        <v>0</v>
      </c>
      <c r="AT70" s="136">
        <v>1.1000000000000001</v>
      </c>
      <c r="AU70" s="136"/>
      <c r="AV70" s="136">
        <v>0</v>
      </c>
      <c r="AW70" s="136"/>
      <c r="AX70" s="136"/>
      <c r="AY70" s="136">
        <v>72.42</v>
      </c>
      <c r="AZ70" s="136">
        <f t="shared" si="57"/>
        <v>1.1682359015746819E-4</v>
      </c>
      <c r="BA70" s="136">
        <v>20.440000000000001</v>
      </c>
      <c r="BB70" s="136">
        <f t="shared" si="58"/>
        <v>2.8262210709180374E-5</v>
      </c>
    </row>
    <row r="71" spans="1:54" s="141" customFormat="1" x14ac:dyDescent="0.35">
      <c r="A71" s="138">
        <v>950</v>
      </c>
      <c r="B71" s="139">
        <v>494.1</v>
      </c>
      <c r="C71" s="136">
        <f t="shared" si="40"/>
        <v>4.7823144902075423E-3</v>
      </c>
      <c r="D71" s="139">
        <v>292.3</v>
      </c>
      <c r="E71" s="136">
        <f t="shared" si="41"/>
        <v>2.8291247227032273E-3</v>
      </c>
      <c r="F71" s="139">
        <v>16.3</v>
      </c>
      <c r="G71" s="136">
        <f t="shared" si="42"/>
        <v>7.888254016432193E-5</v>
      </c>
      <c r="H71" s="139">
        <v>5.7</v>
      </c>
      <c r="I71" s="136">
        <f t="shared" si="43"/>
        <v>2.7584691959302762E-5</v>
      </c>
      <c r="J71" s="139">
        <v>0</v>
      </c>
      <c r="K71" s="136">
        <f t="shared" si="44"/>
        <v>0</v>
      </c>
      <c r="L71" s="139">
        <v>2.8</v>
      </c>
      <c r="M71" s="136">
        <f t="shared" si="45"/>
        <v>9.0335833317014881E-6</v>
      </c>
      <c r="N71" s="139">
        <v>2.1</v>
      </c>
      <c r="O71" s="136">
        <f t="shared" si="46"/>
        <v>6.7751874987761169E-6</v>
      </c>
      <c r="P71" s="139">
        <v>4.3</v>
      </c>
      <c r="Q71" s="136">
        <f t="shared" si="47"/>
        <v>1.3873002973684429E-5</v>
      </c>
      <c r="R71" s="139">
        <v>5.2</v>
      </c>
      <c r="S71" s="136">
        <f t="shared" si="48"/>
        <v>2.516498213831129E-5</v>
      </c>
      <c r="T71" s="139">
        <v>1.24</v>
      </c>
      <c r="U71" s="136">
        <f t="shared" si="49"/>
        <v>3.0004401780294229E-6</v>
      </c>
      <c r="V71" s="139">
        <v>7.94</v>
      </c>
      <c r="W71" s="136">
        <f t="shared" si="50"/>
        <v>1.9212495978672275E-5</v>
      </c>
      <c r="X71" s="139">
        <v>0</v>
      </c>
      <c r="Y71" s="136">
        <f t="shared" si="51"/>
        <v>0</v>
      </c>
      <c r="Z71" s="139">
        <v>0</v>
      </c>
      <c r="AA71" s="139"/>
      <c r="AB71" s="139">
        <v>0</v>
      </c>
      <c r="AC71" s="139"/>
      <c r="AD71" s="139">
        <v>3</v>
      </c>
      <c r="AE71" s="136">
        <f t="shared" si="52"/>
        <v>7.2591294629744106E-6</v>
      </c>
      <c r="AF71" s="139">
        <v>5.3</v>
      </c>
      <c r="AG71" s="136">
        <f t="shared" si="53"/>
        <v>1.7099282735006391E-5</v>
      </c>
      <c r="AH71" s="139">
        <v>0</v>
      </c>
      <c r="AI71" s="136">
        <f t="shared" si="54"/>
        <v>0</v>
      </c>
      <c r="AJ71" s="139">
        <v>4.58</v>
      </c>
      <c r="AK71" s="136">
        <f t="shared" si="59"/>
        <v>8.8658167841127475E-6</v>
      </c>
      <c r="AL71" s="136">
        <v>1.63</v>
      </c>
      <c r="AM71" s="136">
        <f t="shared" si="60"/>
        <v>3.1553016065728774E-6</v>
      </c>
      <c r="AN71" s="136">
        <v>0</v>
      </c>
      <c r="AO71" s="136"/>
      <c r="AP71" s="136">
        <v>1.9</v>
      </c>
      <c r="AQ71" s="136"/>
      <c r="AR71" s="139">
        <v>0</v>
      </c>
      <c r="AS71" s="136">
        <f t="shared" si="56"/>
        <v>0</v>
      </c>
      <c r="AT71" s="139">
        <v>1.47</v>
      </c>
      <c r="AU71" s="139"/>
      <c r="AV71" s="136">
        <v>0</v>
      </c>
      <c r="AW71" s="136"/>
      <c r="AX71" s="139"/>
      <c r="AY71" s="139">
        <v>168.33</v>
      </c>
      <c r="AZ71" s="136">
        <f t="shared" si="57"/>
        <v>2.7153983611166282E-4</v>
      </c>
      <c r="BA71" s="139">
        <v>30.77</v>
      </c>
      <c r="BB71" s="136">
        <f t="shared" si="58"/>
        <v>4.2545412109661453E-5</v>
      </c>
    </row>
    <row r="72" spans="1:54" x14ac:dyDescent="0.35">
      <c r="A72" s="138">
        <v>975</v>
      </c>
      <c r="B72" s="136">
        <v>798</v>
      </c>
      <c r="C72" s="136">
        <f t="shared" si="40"/>
        <v>7.7237137486047729E-3</v>
      </c>
      <c r="D72" s="136">
        <v>315.8</v>
      </c>
      <c r="E72" s="136">
        <f t="shared" si="41"/>
        <v>3.0565774458764252E-3</v>
      </c>
      <c r="F72" s="136">
        <v>35.4</v>
      </c>
      <c r="G72" s="136">
        <f t="shared" si="42"/>
        <v>1.7131545532619608E-4</v>
      </c>
      <c r="H72" s="136">
        <v>12.5</v>
      </c>
      <c r="I72" s="136">
        <f t="shared" si="43"/>
        <v>6.0492745524786758E-5</v>
      </c>
      <c r="J72" s="136">
        <v>1.6</v>
      </c>
      <c r="K72" s="136">
        <f t="shared" si="44"/>
        <v>7.7430714271727043E-6</v>
      </c>
      <c r="L72" s="136">
        <v>4.9000000000000004</v>
      </c>
      <c r="M72" s="136">
        <f t="shared" si="45"/>
        <v>1.5808770830477605E-5</v>
      </c>
      <c r="N72" s="136">
        <v>2.5</v>
      </c>
      <c r="O72" s="136">
        <f t="shared" si="46"/>
        <v>8.0656994033049007E-6</v>
      </c>
      <c r="P72" s="136">
        <v>6.3</v>
      </c>
      <c r="Q72" s="136">
        <f t="shared" si="47"/>
        <v>2.0325562496328347E-5</v>
      </c>
      <c r="R72" s="136">
        <v>5.9</v>
      </c>
      <c r="S72" s="136">
        <f t="shared" si="48"/>
        <v>2.8552575887699351E-5</v>
      </c>
      <c r="T72" s="136">
        <v>2.1</v>
      </c>
      <c r="U72" s="136">
        <f t="shared" si="49"/>
        <v>5.0813906240820877E-6</v>
      </c>
      <c r="V72" s="136">
        <v>14.5</v>
      </c>
      <c r="W72" s="136">
        <f t="shared" si="50"/>
        <v>3.5085792404376321E-5</v>
      </c>
      <c r="X72" s="136">
        <v>1.1000000000000001</v>
      </c>
      <c r="Y72" s="136">
        <f t="shared" si="51"/>
        <v>2.6616808030906175E-6</v>
      </c>
      <c r="Z72" s="136">
        <v>0</v>
      </c>
      <c r="AA72" s="136"/>
      <c r="AB72" s="136">
        <v>0</v>
      </c>
      <c r="AC72" s="136"/>
      <c r="AD72" s="136">
        <v>3.4</v>
      </c>
      <c r="AE72" s="136">
        <f t="shared" si="52"/>
        <v>8.2270133913709989E-6</v>
      </c>
      <c r="AF72" s="136">
        <v>7.4</v>
      </c>
      <c r="AG72" s="136">
        <f t="shared" si="53"/>
        <v>2.3874470233782507E-5</v>
      </c>
      <c r="AH72" s="136">
        <v>0</v>
      </c>
      <c r="AI72" s="136">
        <f t="shared" si="54"/>
        <v>0</v>
      </c>
      <c r="AJ72" s="136">
        <v>8.6</v>
      </c>
      <c r="AK72" s="136">
        <f t="shared" si="59"/>
        <v>1.6647603568421315E-5</v>
      </c>
      <c r="AL72" s="136">
        <v>2.0699999999999998</v>
      </c>
      <c r="AM72" s="136">
        <f t="shared" si="60"/>
        <v>4.0070394635618747E-6</v>
      </c>
      <c r="AN72" s="136">
        <v>1.2</v>
      </c>
      <c r="AO72" s="136"/>
      <c r="AP72" s="136">
        <v>2.2999999999999998</v>
      </c>
      <c r="AQ72" s="136"/>
      <c r="AR72" s="136">
        <v>1.3</v>
      </c>
      <c r="AS72" s="136">
        <f t="shared" si="56"/>
        <v>3.1456227672889112E-6</v>
      </c>
      <c r="AT72" s="136">
        <v>1.4</v>
      </c>
      <c r="AU72" s="136"/>
      <c r="AV72" s="136">
        <v>0</v>
      </c>
      <c r="AW72" s="136"/>
      <c r="AX72" s="136"/>
      <c r="AY72" s="136">
        <v>331.78</v>
      </c>
      <c r="AZ72" s="136">
        <f t="shared" si="57"/>
        <v>5.3520754960569993E-4</v>
      </c>
      <c r="BA72" s="136">
        <v>46.4</v>
      </c>
      <c r="BB72" s="136">
        <f t="shared" si="58"/>
        <v>6.4156877539430973E-5</v>
      </c>
    </row>
    <row r="73" spans="1:54" x14ac:dyDescent="0.35">
      <c r="A73" s="137">
        <v>1000</v>
      </c>
      <c r="B73" s="136">
        <v>1088.5</v>
      </c>
      <c r="C73" s="136">
        <f t="shared" si="40"/>
        <v>1.0535416560596861E-2</v>
      </c>
      <c r="D73" s="136">
        <v>382.7</v>
      </c>
      <c r="E73" s="136">
        <f t="shared" si="41"/>
        <v>3.7040917939737423E-3</v>
      </c>
      <c r="F73" s="136">
        <v>57.7</v>
      </c>
      <c r="G73" s="136">
        <f t="shared" si="42"/>
        <v>2.7923451334241567E-4</v>
      </c>
      <c r="H73" s="136">
        <v>20.7</v>
      </c>
      <c r="I73" s="136">
        <f t="shared" si="43"/>
        <v>1.0017598658904686E-4</v>
      </c>
      <c r="J73" s="136">
        <v>2.8</v>
      </c>
      <c r="K73" s="136">
        <f t="shared" si="44"/>
        <v>1.3550374997552232E-5</v>
      </c>
      <c r="L73" s="136">
        <v>6</v>
      </c>
      <c r="M73" s="136">
        <f t="shared" si="45"/>
        <v>1.9357678567931762E-5</v>
      </c>
      <c r="N73" s="136">
        <v>2.8</v>
      </c>
      <c r="O73" s="136">
        <f t="shared" si="46"/>
        <v>9.0335833317014881E-6</v>
      </c>
      <c r="P73" s="136">
        <v>7.5</v>
      </c>
      <c r="Q73" s="136">
        <f t="shared" si="47"/>
        <v>2.41970982099147E-5</v>
      </c>
      <c r="R73" s="136">
        <v>4.9000000000000004</v>
      </c>
      <c r="S73" s="136">
        <f t="shared" si="48"/>
        <v>2.3713156245716409E-5</v>
      </c>
      <c r="T73" s="136">
        <v>1.53</v>
      </c>
      <c r="U73" s="136">
        <f t="shared" si="49"/>
        <v>3.7021560261169497E-6</v>
      </c>
      <c r="V73" s="136">
        <v>18.309999999999999</v>
      </c>
      <c r="W73" s="136">
        <f t="shared" si="50"/>
        <v>4.4304886822353814E-5</v>
      </c>
      <c r="X73" s="136">
        <v>1.32</v>
      </c>
      <c r="Y73" s="136">
        <f t="shared" si="51"/>
        <v>3.1940169637087409E-6</v>
      </c>
      <c r="Z73" s="136">
        <v>1.18</v>
      </c>
      <c r="AA73" s="136"/>
      <c r="AB73" s="136">
        <v>0</v>
      </c>
      <c r="AC73" s="136"/>
      <c r="AD73" s="136">
        <v>3.18</v>
      </c>
      <c r="AE73" s="136">
        <f t="shared" si="52"/>
        <v>7.6946772307528759E-6</v>
      </c>
      <c r="AF73" s="136">
        <v>7.1</v>
      </c>
      <c r="AG73" s="136">
        <f t="shared" si="53"/>
        <v>2.2906586305385915E-5</v>
      </c>
      <c r="AH73" s="136">
        <v>0</v>
      </c>
      <c r="AI73" s="136">
        <f t="shared" si="54"/>
        <v>0</v>
      </c>
      <c r="AJ73" s="136">
        <v>10</v>
      </c>
      <c r="AK73" s="136">
        <f t="shared" si="59"/>
        <v>1.9357678567931762E-5</v>
      </c>
      <c r="AL73" s="136">
        <v>1.2</v>
      </c>
      <c r="AM73" s="136">
        <f t="shared" si="60"/>
        <v>2.3229214281518116E-6</v>
      </c>
      <c r="AN73" s="136">
        <v>0</v>
      </c>
      <c r="AO73" s="136"/>
      <c r="AP73" s="136">
        <v>1.2</v>
      </c>
      <c r="AQ73" s="136"/>
      <c r="AR73" s="136">
        <v>0</v>
      </c>
      <c r="AS73" s="136">
        <f t="shared" si="56"/>
        <v>0</v>
      </c>
      <c r="AT73" s="136">
        <v>0</v>
      </c>
      <c r="AU73" s="136"/>
      <c r="AV73" s="139">
        <v>0</v>
      </c>
      <c r="AW73" s="139"/>
      <c r="AX73" s="136"/>
      <c r="AY73" s="136">
        <v>574.4</v>
      </c>
      <c r="AZ73" s="136">
        <f t="shared" si="57"/>
        <v>9.2658754745166699E-4</v>
      </c>
      <c r="BA73" s="136">
        <v>60.82</v>
      </c>
      <c r="BB73" s="136">
        <f t="shared" si="58"/>
        <v>8.409528646440069E-5</v>
      </c>
    </row>
    <row r="74" spans="1:54" x14ac:dyDescent="0.35">
      <c r="A74" s="137">
        <v>1025</v>
      </c>
      <c r="B74" s="136">
        <v>879.3</v>
      </c>
      <c r="C74" s="136">
        <f t="shared" si="40"/>
        <v>8.5106033823911988E-3</v>
      </c>
      <c r="D74" s="136">
        <v>370.4</v>
      </c>
      <c r="E74" s="136">
        <f t="shared" si="41"/>
        <v>3.5850420707809619E-3</v>
      </c>
      <c r="F74" s="136">
        <v>31.4</v>
      </c>
      <c r="G74" s="136">
        <f t="shared" si="42"/>
        <v>1.5195777675826433E-4</v>
      </c>
      <c r="H74" s="136">
        <v>30</v>
      </c>
      <c r="I74" s="136">
        <f t="shared" si="43"/>
        <v>1.451825892594882E-4</v>
      </c>
      <c r="J74" s="136">
        <v>5.8</v>
      </c>
      <c r="K74" s="136">
        <f t="shared" si="44"/>
        <v>2.8068633923501053E-5</v>
      </c>
      <c r="L74" s="136">
        <v>4.8</v>
      </c>
      <c r="M74" s="136">
        <f t="shared" si="45"/>
        <v>1.5486142854345409E-5</v>
      </c>
      <c r="N74" s="136">
        <v>1.2</v>
      </c>
      <c r="O74" s="136">
        <f t="shared" si="46"/>
        <v>3.8715357135863522E-6</v>
      </c>
      <c r="P74" s="136">
        <v>4.5</v>
      </c>
      <c r="Q74" s="136">
        <f t="shared" si="47"/>
        <v>1.4518258925948821E-5</v>
      </c>
      <c r="R74" s="136">
        <v>1.3</v>
      </c>
      <c r="S74" s="136">
        <f t="shared" si="48"/>
        <v>6.2912455345778224E-6</v>
      </c>
      <c r="T74" s="136">
        <v>0</v>
      </c>
      <c r="U74" s="136">
        <f t="shared" si="49"/>
        <v>0</v>
      </c>
      <c r="V74" s="136"/>
      <c r="W74" s="136"/>
      <c r="X74" s="136">
        <v>1.54</v>
      </c>
      <c r="Y74" s="136">
        <f t="shared" si="51"/>
        <v>3.7263531243268643E-6</v>
      </c>
      <c r="Z74" s="136">
        <v>0.9</v>
      </c>
      <c r="AA74" s="136"/>
      <c r="AB74" s="136">
        <v>0</v>
      </c>
      <c r="AC74" s="136"/>
      <c r="AD74" s="136">
        <v>1</v>
      </c>
      <c r="AE74" s="136">
        <f t="shared" si="52"/>
        <v>2.4197098209914702E-6</v>
      </c>
      <c r="AF74" s="136">
        <v>1.94</v>
      </c>
      <c r="AG74" s="136">
        <f t="shared" si="53"/>
        <v>6.2589827369646026E-6</v>
      </c>
      <c r="AH74" s="136">
        <v>1.4</v>
      </c>
      <c r="AI74" s="136">
        <f t="shared" si="54"/>
        <v>4.5167916658507441E-6</v>
      </c>
      <c r="AJ74" s="136">
        <v>1.3</v>
      </c>
      <c r="AK74" s="136">
        <f t="shared" si="59"/>
        <v>2.5164982138311288E-6</v>
      </c>
      <c r="AL74" s="136">
        <v>0</v>
      </c>
      <c r="AM74" s="136">
        <f t="shared" si="60"/>
        <v>0</v>
      </c>
      <c r="AN74" s="136">
        <v>0</v>
      </c>
      <c r="AO74" s="136"/>
      <c r="AP74" s="136">
        <v>0</v>
      </c>
      <c r="AQ74" s="136"/>
      <c r="AR74" s="136">
        <v>0</v>
      </c>
      <c r="AS74" s="136">
        <f t="shared" si="56"/>
        <v>0</v>
      </c>
      <c r="AT74" s="136">
        <v>0</v>
      </c>
      <c r="AU74" s="136"/>
      <c r="AV74" s="136">
        <v>0</v>
      </c>
      <c r="AW74" s="136"/>
      <c r="AX74" s="136"/>
      <c r="AY74" s="136">
        <v>122.8</v>
      </c>
      <c r="AZ74" s="136">
        <f t="shared" si="57"/>
        <v>1.9809357734516838E-4</v>
      </c>
      <c r="BA74" s="136">
        <v>55.2</v>
      </c>
      <c r="BB74" s="136">
        <f t="shared" si="58"/>
        <v>7.6324561210702377E-5</v>
      </c>
    </row>
    <row r="75" spans="1:54" x14ac:dyDescent="0.35">
      <c r="A75" s="138">
        <v>1050</v>
      </c>
      <c r="B75" s="136">
        <v>1772.3</v>
      </c>
      <c r="C75" s="136">
        <f t="shared" si="40"/>
        <v>1.7153806862972729E-2</v>
      </c>
      <c r="D75" s="136">
        <v>527.4</v>
      </c>
      <c r="E75" s="136">
        <f t="shared" si="41"/>
        <v>5.1046198383636054E-3</v>
      </c>
      <c r="F75" s="136">
        <v>96.2</v>
      </c>
      <c r="G75" s="136">
        <f t="shared" si="42"/>
        <v>4.655521695587589E-4</v>
      </c>
      <c r="H75" s="136">
        <v>15.6</v>
      </c>
      <c r="I75" s="136">
        <f t="shared" si="43"/>
        <v>7.5494946414933869E-5</v>
      </c>
      <c r="J75" s="136">
        <v>7.6</v>
      </c>
      <c r="K75" s="136">
        <f t="shared" si="44"/>
        <v>3.6779589279070345E-5</v>
      </c>
      <c r="L75" s="136">
        <v>5.5</v>
      </c>
      <c r="M75" s="136">
        <f t="shared" si="45"/>
        <v>1.7744538687270783E-5</v>
      </c>
      <c r="N75" s="136">
        <v>0.8</v>
      </c>
      <c r="O75" s="136">
        <f t="shared" si="46"/>
        <v>2.581023809057568E-6</v>
      </c>
      <c r="P75" s="136">
        <v>3.96</v>
      </c>
      <c r="Q75" s="136">
        <f t="shared" si="47"/>
        <v>1.2776067854834964E-5</v>
      </c>
      <c r="R75" s="136">
        <v>0</v>
      </c>
      <c r="S75" s="136">
        <f t="shared" si="48"/>
        <v>0</v>
      </c>
      <c r="T75" s="136">
        <v>0</v>
      </c>
      <c r="U75" s="136">
        <f t="shared" si="49"/>
        <v>0</v>
      </c>
      <c r="V75" s="136"/>
      <c r="W75" s="136"/>
      <c r="X75" s="136">
        <v>1.1000000000000001</v>
      </c>
      <c r="Y75" s="136">
        <f t="shared" si="51"/>
        <v>2.6616808030906175E-6</v>
      </c>
      <c r="Z75" s="136">
        <v>0</v>
      </c>
      <c r="AA75" s="136"/>
      <c r="AB75" s="136">
        <v>0</v>
      </c>
      <c r="AC75" s="136"/>
      <c r="AD75" s="136">
        <v>0</v>
      </c>
      <c r="AE75" s="136">
        <f t="shared" si="52"/>
        <v>0</v>
      </c>
      <c r="AF75" s="136">
        <v>3.74</v>
      </c>
      <c r="AG75" s="136">
        <f t="shared" si="53"/>
        <v>1.2066286307344133E-5</v>
      </c>
      <c r="AH75" s="136">
        <v>0</v>
      </c>
      <c r="AI75" s="136">
        <f t="shared" si="54"/>
        <v>0</v>
      </c>
      <c r="AJ75" s="136"/>
      <c r="AK75" s="136">
        <f t="shared" si="59"/>
        <v>0</v>
      </c>
      <c r="AL75" s="136">
        <v>0</v>
      </c>
      <c r="AM75" s="136">
        <f t="shared" si="60"/>
        <v>0</v>
      </c>
      <c r="AN75" s="136">
        <v>0</v>
      </c>
      <c r="AO75" s="136"/>
      <c r="AP75" s="136">
        <v>0</v>
      </c>
      <c r="AQ75" s="136"/>
      <c r="AR75" s="136">
        <v>0</v>
      </c>
      <c r="AS75" s="136">
        <f t="shared" si="56"/>
        <v>0</v>
      </c>
      <c r="AT75" s="136">
        <v>0</v>
      </c>
      <c r="AU75" s="136"/>
      <c r="AV75" s="136">
        <v>0</v>
      </c>
      <c r="AW75" s="136"/>
      <c r="AX75" s="136"/>
      <c r="AY75" s="136">
        <v>810.4</v>
      </c>
      <c r="AZ75" s="136">
        <f t="shared" si="57"/>
        <v>1.3072885592876583E-3</v>
      </c>
      <c r="BA75" s="136">
        <v>36.89</v>
      </c>
      <c r="BB75" s="136">
        <f t="shared" si="58"/>
        <v>5.1007483026500194E-5</v>
      </c>
    </row>
    <row r="76" spans="1:54" x14ac:dyDescent="0.35">
      <c r="A76" s="138">
        <v>1075</v>
      </c>
      <c r="B76" s="136">
        <v>1935</v>
      </c>
      <c r="C76" s="136">
        <f t="shared" si="40"/>
        <v>1.8728554014473979E-2</v>
      </c>
      <c r="D76" s="136">
        <v>500.9</v>
      </c>
      <c r="E76" s="136">
        <f t="shared" si="41"/>
        <v>4.8481305973385094E-3</v>
      </c>
      <c r="F76" s="136">
        <v>99.2</v>
      </c>
      <c r="G76" s="136">
        <f t="shared" si="42"/>
        <v>4.8007042848470771E-4</v>
      </c>
      <c r="H76" s="136">
        <v>18.2</v>
      </c>
      <c r="I76" s="136">
        <f t="shared" si="43"/>
        <v>8.8077437484089513E-5</v>
      </c>
      <c r="J76" s="136">
        <v>8.5</v>
      </c>
      <c r="K76" s="136">
        <f t="shared" si="44"/>
        <v>4.1135066956854996E-5</v>
      </c>
      <c r="L76" s="136">
        <v>4.5999999999999996</v>
      </c>
      <c r="M76" s="136">
        <f t="shared" si="45"/>
        <v>1.4840886902081018E-5</v>
      </c>
      <c r="N76" s="136">
        <v>0</v>
      </c>
      <c r="O76" s="136">
        <f t="shared" si="46"/>
        <v>0</v>
      </c>
      <c r="P76" s="136">
        <v>3.2</v>
      </c>
      <c r="Q76" s="136">
        <f t="shared" si="47"/>
        <v>1.0324095236230272E-5</v>
      </c>
      <c r="R76" s="136">
        <v>0</v>
      </c>
      <c r="S76" s="136">
        <f t="shared" si="48"/>
        <v>0</v>
      </c>
      <c r="T76" s="136">
        <v>0</v>
      </c>
      <c r="U76" s="136">
        <f t="shared" si="49"/>
        <v>0</v>
      </c>
      <c r="V76" s="136"/>
      <c r="W76" s="136"/>
      <c r="X76" s="136">
        <v>0</v>
      </c>
      <c r="Y76" s="136">
        <f t="shared" si="51"/>
        <v>0</v>
      </c>
      <c r="Z76" s="136">
        <v>0</v>
      </c>
      <c r="AA76" s="136"/>
      <c r="AB76" s="136">
        <v>0</v>
      </c>
      <c r="AC76" s="136"/>
      <c r="AD76" s="136">
        <v>0</v>
      </c>
      <c r="AE76" s="136">
        <f t="shared" si="52"/>
        <v>0</v>
      </c>
      <c r="AF76" s="136">
        <v>3.11</v>
      </c>
      <c r="AG76" s="136">
        <f t="shared" si="53"/>
        <v>1.0033730057711296E-5</v>
      </c>
      <c r="AH76" s="136">
        <v>0</v>
      </c>
      <c r="AI76" s="136">
        <f t="shared" si="54"/>
        <v>0</v>
      </c>
      <c r="AJ76" s="136"/>
      <c r="AK76" s="136">
        <f t="shared" si="59"/>
        <v>0</v>
      </c>
      <c r="AL76" s="136">
        <v>0</v>
      </c>
      <c r="AM76" s="136">
        <f t="shared" si="60"/>
        <v>0</v>
      </c>
      <c r="AN76" s="136">
        <v>0</v>
      </c>
      <c r="AO76" s="136"/>
      <c r="AP76" s="136">
        <v>0</v>
      </c>
      <c r="AQ76" s="136"/>
      <c r="AR76" s="136">
        <v>0</v>
      </c>
      <c r="AS76" s="136">
        <f t="shared" si="56"/>
        <v>0</v>
      </c>
      <c r="AT76" s="136">
        <v>0</v>
      </c>
      <c r="AU76" s="136"/>
      <c r="AV76" s="136">
        <v>0</v>
      </c>
      <c r="AW76" s="136"/>
      <c r="AX76" s="136"/>
      <c r="AY76" s="136">
        <v>900</v>
      </c>
      <c r="AZ76" s="136">
        <f t="shared" si="57"/>
        <v>1.451825892594882E-3</v>
      </c>
      <c r="BA76" s="136">
        <v>40</v>
      </c>
      <c r="BB76" s="136">
        <f t="shared" si="58"/>
        <v>5.5307653051233598E-5</v>
      </c>
    </row>
    <row r="77" spans="1:54" x14ac:dyDescent="0.35">
      <c r="A77" s="137">
        <v>1100</v>
      </c>
      <c r="B77" s="136">
        <v>2536.6999999999998</v>
      </c>
      <c r="C77" s="136">
        <f t="shared" si="40"/>
        <v>2.4552311611636249E-2</v>
      </c>
      <c r="D77" s="136">
        <v>517.9</v>
      </c>
      <c r="E77" s="136">
        <f t="shared" si="41"/>
        <v>5.0126708651659297E-3</v>
      </c>
      <c r="F77" s="136">
        <v>125.1</v>
      </c>
      <c r="G77" s="136">
        <f t="shared" si="42"/>
        <v>6.0541139721206579E-4</v>
      </c>
      <c r="H77" s="136">
        <v>54.3</v>
      </c>
      <c r="I77" s="136">
        <f t="shared" si="43"/>
        <v>2.6278048655967363E-4</v>
      </c>
      <c r="J77" s="136">
        <v>12.1</v>
      </c>
      <c r="K77" s="136">
        <f t="shared" si="44"/>
        <v>5.855697766799358E-5</v>
      </c>
      <c r="L77" s="136">
        <v>6.8</v>
      </c>
      <c r="M77" s="136">
        <f t="shared" si="45"/>
        <v>2.1938702376989329E-5</v>
      </c>
      <c r="N77" s="136">
        <v>0</v>
      </c>
      <c r="O77" s="136">
        <f t="shared" si="46"/>
        <v>0</v>
      </c>
      <c r="P77" s="136">
        <v>0</v>
      </c>
      <c r="Q77" s="136">
        <f t="shared" si="47"/>
        <v>0</v>
      </c>
      <c r="R77" s="136">
        <v>0</v>
      </c>
      <c r="S77" s="136">
        <f t="shared" si="48"/>
        <v>0</v>
      </c>
      <c r="T77" s="136">
        <v>0</v>
      </c>
      <c r="U77" s="136">
        <f t="shared" si="49"/>
        <v>0</v>
      </c>
      <c r="V77" s="136"/>
      <c r="W77" s="136"/>
      <c r="X77" s="136">
        <v>0</v>
      </c>
      <c r="Y77" s="136">
        <f t="shared" si="51"/>
        <v>0</v>
      </c>
      <c r="Z77" s="136">
        <v>0</v>
      </c>
      <c r="AA77" s="136"/>
      <c r="AB77" s="136">
        <v>0</v>
      </c>
      <c r="AC77" s="136"/>
      <c r="AD77" s="136">
        <v>0</v>
      </c>
      <c r="AE77" s="136">
        <f t="shared" si="52"/>
        <v>0</v>
      </c>
      <c r="AF77" s="136">
        <v>2.1</v>
      </c>
      <c r="AG77" s="136">
        <f t="shared" si="53"/>
        <v>6.7751874987761169E-6</v>
      </c>
      <c r="AH77" s="136">
        <v>0</v>
      </c>
      <c r="AI77" s="136">
        <f t="shared" si="54"/>
        <v>0</v>
      </c>
      <c r="AJ77" s="136"/>
      <c r="AK77" s="136">
        <f t="shared" si="59"/>
        <v>0</v>
      </c>
      <c r="AL77" s="136">
        <v>0</v>
      </c>
      <c r="AM77" s="136">
        <f t="shared" si="60"/>
        <v>0</v>
      </c>
      <c r="AN77" s="136">
        <v>0</v>
      </c>
      <c r="AO77" s="136"/>
      <c r="AP77" s="136">
        <v>0</v>
      </c>
      <c r="AQ77" s="136"/>
      <c r="AR77" s="136">
        <v>0</v>
      </c>
      <c r="AS77" s="136">
        <f t="shared" si="56"/>
        <v>0</v>
      </c>
      <c r="AT77" s="136">
        <v>0</v>
      </c>
      <c r="AU77" s="136"/>
      <c r="AV77" s="136">
        <v>0</v>
      </c>
      <c r="AW77" s="136"/>
      <c r="AX77" s="136"/>
      <c r="AY77" s="136">
        <v>1084.5</v>
      </c>
      <c r="AZ77" s="136">
        <f t="shared" si="57"/>
        <v>1.7494502005768328E-3</v>
      </c>
      <c r="BA77" s="136">
        <v>12</v>
      </c>
      <c r="BB77" s="136">
        <f t="shared" si="58"/>
        <v>1.6592295915370081E-5</v>
      </c>
    </row>
    <row r="78" spans="1:54" x14ac:dyDescent="0.35">
      <c r="A78" s="134"/>
    </row>
    <row r="79" spans="1:54" x14ac:dyDescent="0.35">
      <c r="A79" s="134"/>
    </row>
    <row r="81" spans="1:61" ht="21" x14ac:dyDescent="0.5">
      <c r="A81" s="140"/>
      <c r="B81" s="222" t="s">
        <v>151</v>
      </c>
      <c r="C81" s="222"/>
      <c r="D81" s="222"/>
      <c r="E81" s="222" t="s">
        <v>150</v>
      </c>
      <c r="F81" s="222"/>
      <c r="G81" s="222"/>
      <c r="H81" s="222" t="s">
        <v>149</v>
      </c>
      <c r="I81" s="222"/>
      <c r="J81" s="222"/>
      <c r="K81" s="222" t="s">
        <v>148</v>
      </c>
      <c r="L81" s="222"/>
      <c r="M81" s="222"/>
      <c r="N81" s="222" t="s">
        <v>147</v>
      </c>
      <c r="O81" s="222"/>
      <c r="P81" s="222"/>
      <c r="Q81" s="222" t="s">
        <v>146</v>
      </c>
      <c r="R81" s="222"/>
      <c r="S81" s="222"/>
      <c r="T81" s="222" t="s">
        <v>145</v>
      </c>
      <c r="U81" s="222"/>
      <c r="V81" s="222"/>
      <c r="W81" s="222" t="s">
        <v>144</v>
      </c>
      <c r="X81" s="222"/>
      <c r="Y81" s="222"/>
      <c r="Z81" s="222" t="s">
        <v>143</v>
      </c>
      <c r="AA81" s="222"/>
      <c r="AB81" s="222"/>
      <c r="AC81" s="219" t="s">
        <v>142</v>
      </c>
      <c r="AD81" s="220"/>
      <c r="AE81" s="221"/>
      <c r="AF81" s="219" t="s">
        <v>141</v>
      </c>
      <c r="AG81" s="220"/>
      <c r="AH81" s="221"/>
      <c r="AI81" s="219" t="s">
        <v>140</v>
      </c>
      <c r="AJ81" s="220"/>
      <c r="AK81" s="221"/>
      <c r="AL81" s="219" t="s">
        <v>139</v>
      </c>
      <c r="AM81" s="220"/>
      <c r="AN81" s="221"/>
      <c r="AO81" s="219" t="s">
        <v>138</v>
      </c>
      <c r="AP81" s="220"/>
      <c r="AQ81" s="221"/>
      <c r="AR81" s="219" t="s">
        <v>137</v>
      </c>
      <c r="AS81" s="220"/>
      <c r="AT81" s="221"/>
      <c r="AU81" s="219" t="s">
        <v>136</v>
      </c>
      <c r="AV81" s="220"/>
      <c r="AW81" s="221"/>
      <c r="AX81" s="219" t="s">
        <v>135</v>
      </c>
      <c r="AY81" s="220"/>
      <c r="AZ81" s="221"/>
      <c r="BA81" s="219" t="s">
        <v>134</v>
      </c>
      <c r="BB81" s="220"/>
      <c r="BC81" s="221"/>
      <c r="BD81" s="222" t="s">
        <v>133</v>
      </c>
      <c r="BE81" s="222"/>
      <c r="BF81" s="222"/>
      <c r="BG81" s="222" t="s">
        <v>132</v>
      </c>
      <c r="BH81" s="222"/>
      <c r="BI81" s="222"/>
    </row>
    <row r="82" spans="1:61" x14ac:dyDescent="0.35">
      <c r="A82" s="137" t="s">
        <v>46</v>
      </c>
      <c r="B82" s="137" t="s">
        <v>131</v>
      </c>
      <c r="C82" s="137" t="s">
        <v>130</v>
      </c>
      <c r="D82" s="137" t="s">
        <v>129</v>
      </c>
      <c r="E82" s="137" t="s">
        <v>128</v>
      </c>
      <c r="F82" s="137" t="s">
        <v>127</v>
      </c>
      <c r="G82" s="137" t="s">
        <v>126</v>
      </c>
      <c r="H82" s="137" t="s">
        <v>125</v>
      </c>
      <c r="I82" s="137" t="s">
        <v>124</v>
      </c>
      <c r="J82" s="137" t="s">
        <v>123</v>
      </c>
      <c r="K82" s="137" t="s">
        <v>122</v>
      </c>
      <c r="L82" s="137" t="s">
        <v>121</v>
      </c>
      <c r="M82" s="137" t="s">
        <v>120</v>
      </c>
      <c r="N82" s="137" t="s">
        <v>119</v>
      </c>
      <c r="O82" s="137" t="s">
        <v>118</v>
      </c>
      <c r="P82" s="137" t="s">
        <v>117</v>
      </c>
      <c r="Q82" s="137" t="s">
        <v>116</v>
      </c>
      <c r="R82" s="137" t="s">
        <v>115</v>
      </c>
      <c r="S82" s="137" t="s">
        <v>114</v>
      </c>
      <c r="T82" s="137" t="s">
        <v>113</v>
      </c>
      <c r="U82" s="137" t="s">
        <v>112</v>
      </c>
      <c r="V82" s="137" t="s">
        <v>111</v>
      </c>
      <c r="W82" s="137" t="s">
        <v>110</v>
      </c>
      <c r="X82" s="137" t="s">
        <v>109</v>
      </c>
      <c r="Y82" s="137" t="s">
        <v>108</v>
      </c>
      <c r="Z82" s="137" t="s">
        <v>107</v>
      </c>
      <c r="AA82" s="137" t="s">
        <v>106</v>
      </c>
      <c r="AB82" s="137" t="s">
        <v>105</v>
      </c>
      <c r="AC82" s="137" t="s">
        <v>104</v>
      </c>
      <c r="AD82" s="137" t="s">
        <v>103</v>
      </c>
      <c r="AE82" s="137" t="s">
        <v>102</v>
      </c>
      <c r="AF82" s="137" t="s">
        <v>101</v>
      </c>
      <c r="AG82" s="137" t="s">
        <v>100</v>
      </c>
      <c r="AH82" s="137" t="s">
        <v>99</v>
      </c>
      <c r="AI82" s="137" t="s">
        <v>98</v>
      </c>
      <c r="AJ82" s="137" t="s">
        <v>97</v>
      </c>
      <c r="AK82" s="137" t="s">
        <v>96</v>
      </c>
      <c r="AL82" s="137" t="s">
        <v>95</v>
      </c>
      <c r="AM82" s="137" t="s">
        <v>94</v>
      </c>
      <c r="AN82" s="137" t="s">
        <v>93</v>
      </c>
      <c r="AO82" s="137" t="s">
        <v>92</v>
      </c>
      <c r="AP82" s="137" t="s">
        <v>91</v>
      </c>
      <c r="AQ82" s="137" t="s">
        <v>90</v>
      </c>
      <c r="AR82" s="137" t="s">
        <v>89</v>
      </c>
      <c r="AS82" s="137" t="s">
        <v>88</v>
      </c>
      <c r="AT82" s="137" t="s">
        <v>87</v>
      </c>
      <c r="AU82" s="137" t="s">
        <v>86</v>
      </c>
      <c r="AV82" s="137" t="s">
        <v>85</v>
      </c>
      <c r="AW82" s="137" t="s">
        <v>84</v>
      </c>
      <c r="AX82" s="137" t="s">
        <v>83</v>
      </c>
      <c r="AY82" s="137" t="s">
        <v>82</v>
      </c>
      <c r="AZ82" s="137" t="s">
        <v>81</v>
      </c>
      <c r="BA82" s="137" t="s">
        <v>80</v>
      </c>
      <c r="BB82" s="137" t="s">
        <v>79</v>
      </c>
      <c r="BC82" s="137" t="s">
        <v>78</v>
      </c>
      <c r="BD82" s="137" t="s">
        <v>77</v>
      </c>
      <c r="BE82" s="137" t="s">
        <v>76</v>
      </c>
      <c r="BF82" s="137" t="s">
        <v>75</v>
      </c>
      <c r="BG82" s="137" t="s">
        <v>74</v>
      </c>
      <c r="BH82" s="137" t="s">
        <v>73</v>
      </c>
      <c r="BI82" s="137" t="s">
        <v>72</v>
      </c>
    </row>
    <row r="83" spans="1:61" x14ac:dyDescent="0.35">
      <c r="A83" s="137">
        <v>600</v>
      </c>
      <c r="B83" s="136">
        <v>2.6132866066707879E-5</v>
      </c>
      <c r="C83" s="136">
        <v>1.3550374997552232E-5</v>
      </c>
      <c r="D83" s="136">
        <v>1.3550374997552232E-5</v>
      </c>
      <c r="E83" s="136">
        <v>1.0743511605202127E-4</v>
      </c>
      <c r="F83" s="136">
        <v>1.5486142854345409E-5</v>
      </c>
      <c r="G83" s="136">
        <v>3.3875937493880585E-5</v>
      </c>
      <c r="H83" s="136">
        <v>0</v>
      </c>
      <c r="I83" s="136">
        <v>0</v>
      </c>
      <c r="J83" s="136">
        <v>0</v>
      </c>
      <c r="K83" s="136">
        <v>0</v>
      </c>
      <c r="L83" s="136">
        <v>0</v>
      </c>
      <c r="M83" s="136">
        <v>0</v>
      </c>
      <c r="N83" s="136">
        <v>0</v>
      </c>
      <c r="O83" s="136">
        <v>0</v>
      </c>
      <c r="P83" s="136">
        <v>0</v>
      </c>
      <c r="Q83" s="136">
        <v>0</v>
      </c>
      <c r="R83" s="136">
        <v>0</v>
      </c>
      <c r="S83" s="136">
        <v>0</v>
      </c>
      <c r="T83" s="136">
        <v>0</v>
      </c>
      <c r="U83" s="136">
        <v>0</v>
      </c>
      <c r="V83" s="136">
        <v>0</v>
      </c>
      <c r="W83" s="136">
        <v>0</v>
      </c>
      <c r="X83" s="136">
        <v>0</v>
      </c>
      <c r="Y83" s="136">
        <v>0</v>
      </c>
      <c r="Z83" s="136">
        <v>0</v>
      </c>
      <c r="AA83" s="136">
        <v>0</v>
      </c>
      <c r="AB83" s="136">
        <v>0</v>
      </c>
      <c r="AC83" s="136">
        <v>0</v>
      </c>
      <c r="AD83" s="136">
        <v>0</v>
      </c>
      <c r="AE83" s="136">
        <v>0</v>
      </c>
      <c r="AF83" s="136">
        <v>0</v>
      </c>
      <c r="AG83" s="136">
        <v>0</v>
      </c>
      <c r="AH83" s="136">
        <v>0</v>
      </c>
      <c r="AI83" s="136">
        <v>0</v>
      </c>
      <c r="AJ83" s="136">
        <v>0</v>
      </c>
      <c r="AK83" s="136">
        <v>0</v>
      </c>
      <c r="AL83" s="136">
        <v>0</v>
      </c>
      <c r="AM83" s="136">
        <v>0</v>
      </c>
      <c r="AN83" s="136">
        <v>0</v>
      </c>
      <c r="AO83" s="136">
        <v>0</v>
      </c>
      <c r="AP83" s="136">
        <v>0</v>
      </c>
      <c r="AQ83" s="136">
        <v>0</v>
      </c>
      <c r="AR83" s="136">
        <v>0</v>
      </c>
      <c r="AS83" s="136">
        <v>0</v>
      </c>
      <c r="AT83" s="136">
        <v>0</v>
      </c>
      <c r="AU83" s="136">
        <v>0</v>
      </c>
      <c r="AV83" s="136">
        <v>0</v>
      </c>
      <c r="AW83" s="136">
        <v>0</v>
      </c>
      <c r="AX83" s="136">
        <v>0</v>
      </c>
      <c r="AY83" s="136">
        <v>0</v>
      </c>
      <c r="AZ83" s="136">
        <v>0</v>
      </c>
      <c r="BA83" s="136">
        <v>0</v>
      </c>
      <c r="BB83" s="136">
        <v>0</v>
      </c>
      <c r="BC83" s="136">
        <v>0</v>
      </c>
      <c r="BD83" s="136">
        <v>0</v>
      </c>
      <c r="BE83" s="136">
        <v>0</v>
      </c>
      <c r="BF83" s="136">
        <v>0</v>
      </c>
      <c r="BG83" s="136">
        <v>0</v>
      </c>
      <c r="BH83" s="136">
        <v>0</v>
      </c>
      <c r="BI83" s="136">
        <v>0</v>
      </c>
    </row>
    <row r="84" spans="1:61" x14ac:dyDescent="0.35">
      <c r="A84" s="137">
        <v>625</v>
      </c>
      <c r="B84" s="136">
        <v>6.2912455345778224E-5</v>
      </c>
      <c r="C84" s="136">
        <v>4.258689284944988E-5</v>
      </c>
      <c r="D84" s="136">
        <v>1.6454026782741998E-5</v>
      </c>
      <c r="E84" s="136">
        <v>1.0937088390881446E-4</v>
      </c>
      <c r="F84" s="136">
        <v>4.4522660706243051E-5</v>
      </c>
      <c r="G84" s="136">
        <v>2.2261330353121526E-5</v>
      </c>
      <c r="H84" s="136">
        <v>0</v>
      </c>
      <c r="I84" s="136">
        <v>0</v>
      </c>
      <c r="J84" s="136">
        <v>0</v>
      </c>
      <c r="K84" s="136">
        <v>0</v>
      </c>
      <c r="L84" s="136">
        <v>0</v>
      </c>
      <c r="M84" s="136">
        <v>0</v>
      </c>
      <c r="N84" s="136">
        <v>0</v>
      </c>
      <c r="O84" s="136">
        <v>0</v>
      </c>
      <c r="P84" s="136">
        <v>0</v>
      </c>
      <c r="Q84" s="136">
        <v>0</v>
      </c>
      <c r="R84" s="136">
        <v>0</v>
      </c>
      <c r="S84" s="136">
        <v>0</v>
      </c>
      <c r="T84" s="136">
        <v>0</v>
      </c>
      <c r="U84" s="136">
        <v>0</v>
      </c>
      <c r="V84" s="136">
        <v>0</v>
      </c>
      <c r="W84" s="136">
        <v>0</v>
      </c>
      <c r="X84" s="136">
        <v>0</v>
      </c>
      <c r="Y84" s="136">
        <v>0</v>
      </c>
      <c r="Z84" s="136">
        <v>0</v>
      </c>
      <c r="AA84" s="136">
        <v>0</v>
      </c>
      <c r="AB84" s="136">
        <v>0</v>
      </c>
      <c r="AC84" s="136">
        <v>0</v>
      </c>
      <c r="AD84" s="136">
        <v>0</v>
      </c>
      <c r="AE84" s="136">
        <v>0</v>
      </c>
      <c r="AF84" s="136">
        <v>0</v>
      </c>
      <c r="AG84" s="136">
        <v>0</v>
      </c>
      <c r="AH84" s="136">
        <v>0</v>
      </c>
      <c r="AI84" s="136">
        <v>0</v>
      </c>
      <c r="AJ84" s="136">
        <v>0</v>
      </c>
      <c r="AK84" s="136">
        <v>0</v>
      </c>
      <c r="AL84" s="136">
        <v>0</v>
      </c>
      <c r="AM84" s="136">
        <v>0</v>
      </c>
      <c r="AN84" s="136">
        <v>0</v>
      </c>
      <c r="AO84" s="136">
        <v>0</v>
      </c>
      <c r="AP84" s="136">
        <v>0</v>
      </c>
      <c r="AQ84" s="136">
        <v>0</v>
      </c>
      <c r="AR84" s="136">
        <v>0</v>
      </c>
      <c r="AS84" s="136">
        <v>0</v>
      </c>
      <c r="AT84" s="136">
        <v>0</v>
      </c>
      <c r="AU84" s="136">
        <v>0</v>
      </c>
      <c r="AV84" s="136">
        <v>0</v>
      </c>
      <c r="AW84" s="136">
        <v>0</v>
      </c>
      <c r="AX84" s="136">
        <v>0</v>
      </c>
      <c r="AY84" s="136">
        <v>0</v>
      </c>
      <c r="AZ84" s="136">
        <v>0</v>
      </c>
      <c r="BA84" s="136">
        <v>0</v>
      </c>
      <c r="BB84" s="136">
        <v>0</v>
      </c>
      <c r="BC84" s="136">
        <v>0</v>
      </c>
      <c r="BD84" s="136">
        <v>0</v>
      </c>
      <c r="BE84" s="136">
        <v>0</v>
      </c>
      <c r="BF84" s="136">
        <v>0</v>
      </c>
      <c r="BG84" s="136">
        <v>0</v>
      </c>
      <c r="BH84" s="136">
        <v>0</v>
      </c>
      <c r="BI84" s="136">
        <v>0</v>
      </c>
    </row>
    <row r="85" spans="1:61" x14ac:dyDescent="0.35">
      <c r="A85" s="138">
        <v>650</v>
      </c>
      <c r="B85" s="136">
        <v>6.0008803560588463E-5</v>
      </c>
      <c r="C85" s="136">
        <v>6.5816107130967991E-5</v>
      </c>
      <c r="D85" s="136">
        <v>1.3356798211872915E-5</v>
      </c>
      <c r="E85" s="136">
        <v>1.2679279461995304E-4</v>
      </c>
      <c r="F85" s="136">
        <v>6.8719758916157745E-5</v>
      </c>
      <c r="G85" s="136">
        <v>3.4843821422277174E-5</v>
      </c>
      <c r="H85" s="136">
        <v>0</v>
      </c>
      <c r="I85" s="136">
        <v>0</v>
      </c>
      <c r="J85" s="136">
        <v>0</v>
      </c>
      <c r="K85" s="136">
        <v>0</v>
      </c>
      <c r="L85" s="136">
        <v>0</v>
      </c>
      <c r="M85" s="136">
        <v>0</v>
      </c>
      <c r="N85" s="136">
        <v>0</v>
      </c>
      <c r="O85" s="136">
        <v>0</v>
      </c>
      <c r="P85" s="136">
        <v>0</v>
      </c>
      <c r="Q85" s="136">
        <v>0</v>
      </c>
      <c r="R85" s="136">
        <v>0</v>
      </c>
      <c r="S85" s="136">
        <v>0</v>
      </c>
      <c r="T85" s="136">
        <v>0</v>
      </c>
      <c r="U85" s="136">
        <v>0</v>
      </c>
      <c r="V85" s="136">
        <v>0</v>
      </c>
      <c r="W85" s="136">
        <v>0</v>
      </c>
      <c r="X85" s="136">
        <v>0</v>
      </c>
      <c r="Y85" s="136">
        <v>0</v>
      </c>
      <c r="Z85" s="136">
        <v>0</v>
      </c>
      <c r="AA85" s="136">
        <v>0</v>
      </c>
      <c r="AB85" s="136">
        <v>0</v>
      </c>
      <c r="AC85" s="136">
        <v>0</v>
      </c>
      <c r="AD85" s="136">
        <v>0</v>
      </c>
      <c r="AE85" s="136">
        <v>0</v>
      </c>
      <c r="AF85" s="136">
        <v>0</v>
      </c>
      <c r="AG85" s="136">
        <v>0</v>
      </c>
      <c r="AH85" s="136">
        <v>0</v>
      </c>
      <c r="AI85" s="136">
        <v>0</v>
      </c>
      <c r="AJ85" s="136">
        <v>0</v>
      </c>
      <c r="AK85" s="136">
        <v>0</v>
      </c>
      <c r="AL85" s="136">
        <v>0</v>
      </c>
      <c r="AM85" s="136">
        <v>0</v>
      </c>
      <c r="AN85" s="136">
        <v>0</v>
      </c>
      <c r="AO85" s="136">
        <v>0</v>
      </c>
      <c r="AP85" s="136">
        <v>0</v>
      </c>
      <c r="AQ85" s="136">
        <v>0</v>
      </c>
      <c r="AR85" s="136">
        <v>0</v>
      </c>
      <c r="AS85" s="136">
        <v>0</v>
      </c>
      <c r="AT85" s="136">
        <v>0</v>
      </c>
      <c r="AU85" s="136">
        <v>0</v>
      </c>
      <c r="AV85" s="136">
        <v>0</v>
      </c>
      <c r="AW85" s="136">
        <v>0</v>
      </c>
      <c r="AX85" s="136">
        <v>0</v>
      </c>
      <c r="AY85" s="136">
        <v>0</v>
      </c>
      <c r="AZ85" s="136">
        <v>0</v>
      </c>
      <c r="BA85" s="136">
        <v>0</v>
      </c>
      <c r="BB85" s="136">
        <v>0</v>
      </c>
      <c r="BC85" s="136">
        <v>0</v>
      </c>
      <c r="BD85" s="136">
        <v>0</v>
      </c>
      <c r="BE85" s="136">
        <v>0</v>
      </c>
      <c r="BF85" s="136">
        <v>0</v>
      </c>
      <c r="BG85" s="136">
        <v>0</v>
      </c>
      <c r="BH85" s="136">
        <v>0</v>
      </c>
      <c r="BI85" s="136">
        <v>0</v>
      </c>
    </row>
    <row r="86" spans="1:61" x14ac:dyDescent="0.35">
      <c r="A86" s="137">
        <v>675</v>
      </c>
      <c r="B86" s="136">
        <v>4.8394196419829401E-5</v>
      </c>
      <c r="C86" s="136">
        <v>6.1944571417381635E-5</v>
      </c>
      <c r="D86" s="136">
        <v>2.6132866066707879E-5</v>
      </c>
      <c r="E86" s="136">
        <v>1.9841620532130055E-4</v>
      </c>
      <c r="F86" s="136">
        <v>9.872416069645198E-5</v>
      </c>
      <c r="G86" s="136">
        <v>6.678399105936458E-5</v>
      </c>
      <c r="H86" s="136">
        <v>0</v>
      </c>
      <c r="I86" s="136">
        <v>0</v>
      </c>
      <c r="J86" s="136">
        <v>0</v>
      </c>
      <c r="K86" s="136">
        <v>0</v>
      </c>
      <c r="L86" s="136">
        <v>0</v>
      </c>
      <c r="M86" s="136">
        <v>0</v>
      </c>
      <c r="N86" s="136">
        <v>0</v>
      </c>
      <c r="O86" s="136">
        <v>0</v>
      </c>
      <c r="P86" s="136">
        <v>0</v>
      </c>
      <c r="Q86" s="136">
        <v>0</v>
      </c>
      <c r="R86" s="136">
        <v>0</v>
      </c>
      <c r="S86" s="136">
        <v>0</v>
      </c>
      <c r="T86" s="136">
        <v>0</v>
      </c>
      <c r="U86" s="136">
        <v>0</v>
      </c>
      <c r="V86" s="136">
        <v>0</v>
      </c>
      <c r="W86" s="136">
        <v>0</v>
      </c>
      <c r="X86" s="136">
        <v>0</v>
      </c>
      <c r="Y86" s="136">
        <v>0</v>
      </c>
      <c r="Z86" s="136">
        <v>0</v>
      </c>
      <c r="AA86" s="136">
        <v>0</v>
      </c>
      <c r="AB86" s="136">
        <v>0</v>
      </c>
      <c r="AC86" s="136">
        <v>0</v>
      </c>
      <c r="AD86" s="136">
        <v>0</v>
      </c>
      <c r="AE86" s="136">
        <v>0</v>
      </c>
      <c r="AF86" s="136">
        <v>0</v>
      </c>
      <c r="AG86" s="136">
        <v>0</v>
      </c>
      <c r="AH86" s="136">
        <v>0</v>
      </c>
      <c r="AI86" s="136">
        <v>0</v>
      </c>
      <c r="AJ86" s="136">
        <v>0</v>
      </c>
      <c r="AK86" s="136">
        <v>0</v>
      </c>
      <c r="AL86" s="136">
        <v>0</v>
      </c>
      <c r="AM86" s="136">
        <v>0</v>
      </c>
      <c r="AN86" s="136">
        <v>0</v>
      </c>
      <c r="AO86" s="136">
        <v>0</v>
      </c>
      <c r="AP86" s="136">
        <v>0</v>
      </c>
      <c r="AQ86" s="136">
        <v>0</v>
      </c>
      <c r="AR86" s="136">
        <v>0</v>
      </c>
      <c r="AS86" s="136">
        <v>0</v>
      </c>
      <c r="AT86" s="136">
        <v>0</v>
      </c>
      <c r="AU86" s="136">
        <v>0</v>
      </c>
      <c r="AV86" s="136">
        <v>0</v>
      </c>
      <c r="AW86" s="136">
        <v>0</v>
      </c>
      <c r="AX86" s="136">
        <v>0</v>
      </c>
      <c r="AY86" s="136">
        <v>0</v>
      </c>
      <c r="AZ86" s="136">
        <v>0</v>
      </c>
      <c r="BA86" s="136">
        <v>0</v>
      </c>
      <c r="BB86" s="136">
        <v>0</v>
      </c>
      <c r="BC86" s="136">
        <v>0</v>
      </c>
      <c r="BD86" s="136">
        <v>0</v>
      </c>
      <c r="BE86" s="136">
        <v>0</v>
      </c>
      <c r="BF86" s="136">
        <v>0</v>
      </c>
      <c r="BG86" s="136">
        <v>0</v>
      </c>
      <c r="BH86" s="136">
        <v>0</v>
      </c>
      <c r="BI86" s="136">
        <v>0</v>
      </c>
    </row>
    <row r="87" spans="1:61" x14ac:dyDescent="0.35">
      <c r="A87" s="137">
        <v>700</v>
      </c>
      <c r="B87" s="136">
        <v>7.8398598200123636E-5</v>
      </c>
      <c r="C87" s="136">
        <v>7.355917855814069E-5</v>
      </c>
      <c r="D87" s="136">
        <v>2.2261330353121526E-5</v>
      </c>
      <c r="E87" s="136">
        <v>2.690717320942515E-4</v>
      </c>
      <c r="F87" s="136">
        <v>1.4421470533109164E-4</v>
      </c>
      <c r="G87" s="136">
        <v>6.1944571417381635E-5</v>
      </c>
      <c r="H87" s="136">
        <v>0</v>
      </c>
      <c r="I87" s="136">
        <v>0</v>
      </c>
      <c r="J87" s="136">
        <v>0</v>
      </c>
      <c r="K87" s="136">
        <v>0</v>
      </c>
      <c r="L87" s="136">
        <v>0</v>
      </c>
      <c r="M87" s="136">
        <v>0</v>
      </c>
      <c r="N87" s="136">
        <v>0</v>
      </c>
      <c r="O87" s="136">
        <v>0</v>
      </c>
      <c r="P87" s="136">
        <v>0</v>
      </c>
      <c r="Q87" s="136">
        <v>0</v>
      </c>
      <c r="R87" s="136">
        <v>0</v>
      </c>
      <c r="S87" s="136">
        <v>0</v>
      </c>
      <c r="T87" s="136">
        <v>0</v>
      </c>
      <c r="U87" s="136">
        <v>0</v>
      </c>
      <c r="V87" s="136">
        <v>0</v>
      </c>
      <c r="W87" s="136">
        <v>0</v>
      </c>
      <c r="X87" s="136">
        <v>0</v>
      </c>
      <c r="Y87" s="136">
        <v>0</v>
      </c>
      <c r="Z87" s="136">
        <v>0</v>
      </c>
      <c r="AA87" s="136">
        <v>0</v>
      </c>
      <c r="AB87" s="136">
        <v>0</v>
      </c>
      <c r="AC87" s="136">
        <v>0</v>
      </c>
      <c r="AD87" s="136">
        <v>0</v>
      </c>
      <c r="AE87" s="136">
        <v>0</v>
      </c>
      <c r="AF87" s="136">
        <v>0</v>
      </c>
      <c r="AG87" s="136">
        <v>0</v>
      </c>
      <c r="AH87" s="136">
        <v>0</v>
      </c>
      <c r="AI87" s="136">
        <v>0</v>
      </c>
      <c r="AJ87" s="136">
        <v>0</v>
      </c>
      <c r="AK87" s="136">
        <v>0</v>
      </c>
      <c r="AL87" s="136">
        <v>0</v>
      </c>
      <c r="AM87" s="136">
        <v>0</v>
      </c>
      <c r="AN87" s="136">
        <v>0</v>
      </c>
      <c r="AO87" s="136">
        <v>0</v>
      </c>
      <c r="AP87" s="136">
        <v>0</v>
      </c>
      <c r="AQ87" s="136">
        <v>0</v>
      </c>
      <c r="AR87" s="136">
        <v>0</v>
      </c>
      <c r="AS87" s="136">
        <v>0</v>
      </c>
      <c r="AT87" s="136">
        <v>0</v>
      </c>
      <c r="AU87" s="136">
        <v>0</v>
      </c>
      <c r="AV87" s="136">
        <v>0</v>
      </c>
      <c r="AW87" s="136">
        <v>0</v>
      </c>
      <c r="AX87" s="136">
        <v>0</v>
      </c>
      <c r="AY87" s="136">
        <v>0</v>
      </c>
      <c r="AZ87" s="136">
        <v>0</v>
      </c>
      <c r="BA87" s="136">
        <v>0</v>
      </c>
      <c r="BB87" s="136">
        <v>0</v>
      </c>
      <c r="BC87" s="136">
        <v>0</v>
      </c>
      <c r="BD87" s="136">
        <v>0</v>
      </c>
      <c r="BE87" s="136">
        <v>0</v>
      </c>
      <c r="BF87" s="136">
        <v>0</v>
      </c>
      <c r="BG87" s="136">
        <v>0</v>
      </c>
      <c r="BH87" s="136">
        <v>0</v>
      </c>
      <c r="BI87" s="136">
        <v>0</v>
      </c>
    </row>
    <row r="88" spans="1:61" x14ac:dyDescent="0.35">
      <c r="A88" s="137">
        <v>725</v>
      </c>
      <c r="B88" s="136">
        <v>1.1517818747919398E-4</v>
      </c>
      <c r="C88" s="136">
        <v>9.6788392839658802E-5</v>
      </c>
      <c r="D88" s="136">
        <v>2.41970982099147E-5</v>
      </c>
      <c r="E88" s="136">
        <v>3.24241116012857E-4</v>
      </c>
      <c r="F88" s="136">
        <v>2.0615927674847326E-4</v>
      </c>
      <c r="G88" s="136">
        <v>1.132424196224008E-4</v>
      </c>
      <c r="H88" s="136">
        <v>0</v>
      </c>
      <c r="I88" s="136">
        <v>0</v>
      </c>
      <c r="J88" s="136">
        <v>0</v>
      </c>
      <c r="K88" s="136">
        <v>0</v>
      </c>
      <c r="L88" s="136">
        <v>0</v>
      </c>
      <c r="M88" s="136">
        <v>0</v>
      </c>
      <c r="N88" s="136">
        <v>0</v>
      </c>
      <c r="O88" s="136">
        <v>0</v>
      </c>
      <c r="P88" s="136">
        <v>0</v>
      </c>
      <c r="Q88" s="136">
        <v>0</v>
      </c>
      <c r="R88" s="136">
        <v>0</v>
      </c>
      <c r="S88" s="136">
        <v>0</v>
      </c>
      <c r="T88" s="136">
        <v>0</v>
      </c>
      <c r="U88" s="136">
        <v>0</v>
      </c>
      <c r="V88" s="136">
        <v>0</v>
      </c>
      <c r="W88" s="136">
        <v>0</v>
      </c>
      <c r="X88" s="136">
        <v>0</v>
      </c>
      <c r="Y88" s="136">
        <v>0</v>
      </c>
      <c r="Z88" s="136">
        <v>0</v>
      </c>
      <c r="AA88" s="136">
        <v>0</v>
      </c>
      <c r="AB88" s="136">
        <v>0</v>
      </c>
      <c r="AC88" s="136">
        <v>0</v>
      </c>
      <c r="AD88" s="136">
        <v>0</v>
      </c>
      <c r="AE88" s="136">
        <v>0</v>
      </c>
      <c r="AF88" s="136">
        <v>0</v>
      </c>
      <c r="AG88" s="136">
        <v>0</v>
      </c>
      <c r="AH88" s="136">
        <v>0</v>
      </c>
      <c r="AI88" s="136">
        <v>0</v>
      </c>
      <c r="AJ88" s="136">
        <v>0</v>
      </c>
      <c r="AK88" s="136">
        <v>0</v>
      </c>
      <c r="AL88" s="136">
        <v>0</v>
      </c>
      <c r="AM88" s="136">
        <v>0</v>
      </c>
      <c r="AN88" s="136">
        <v>0</v>
      </c>
      <c r="AO88" s="136">
        <v>0</v>
      </c>
      <c r="AP88" s="136">
        <v>0</v>
      </c>
      <c r="AQ88" s="136">
        <v>0</v>
      </c>
      <c r="AR88" s="136">
        <v>0</v>
      </c>
      <c r="AS88" s="136">
        <v>0</v>
      </c>
      <c r="AT88" s="136">
        <v>0</v>
      </c>
      <c r="AU88" s="136">
        <v>0</v>
      </c>
      <c r="AV88" s="136">
        <v>0</v>
      </c>
      <c r="AW88" s="136">
        <v>0</v>
      </c>
      <c r="AX88" s="136">
        <v>0</v>
      </c>
      <c r="AY88" s="136">
        <v>0</v>
      </c>
      <c r="AZ88" s="136">
        <v>0</v>
      </c>
      <c r="BA88" s="136">
        <v>0</v>
      </c>
      <c r="BB88" s="136">
        <v>0</v>
      </c>
      <c r="BC88" s="136">
        <v>0</v>
      </c>
      <c r="BD88" s="136">
        <v>0</v>
      </c>
      <c r="BE88" s="136">
        <v>0</v>
      </c>
      <c r="BF88" s="136">
        <v>0</v>
      </c>
      <c r="BG88" s="136">
        <v>0</v>
      </c>
      <c r="BH88" s="136">
        <v>0</v>
      </c>
      <c r="BI88" s="136">
        <v>0</v>
      </c>
    </row>
    <row r="89" spans="1:61" x14ac:dyDescent="0.35">
      <c r="A89" s="137">
        <v>750</v>
      </c>
      <c r="B89" s="136">
        <v>2.0615927674847326E-4</v>
      </c>
      <c r="C89" s="136">
        <v>1.2001760712117693E-4</v>
      </c>
      <c r="D89" s="136">
        <v>4.258689284944988E-5</v>
      </c>
      <c r="E89" s="136">
        <v>6.078311070330573E-4</v>
      </c>
      <c r="F89" s="136">
        <v>3.0681920530171839E-4</v>
      </c>
      <c r="G89" s="136">
        <v>1.3743951783231549E-4</v>
      </c>
      <c r="H89" s="136">
        <v>0</v>
      </c>
      <c r="I89" s="136">
        <v>0</v>
      </c>
      <c r="J89" s="136">
        <v>0</v>
      </c>
      <c r="K89" s="136">
        <v>0</v>
      </c>
      <c r="L89" s="136">
        <v>0</v>
      </c>
      <c r="M89" s="136">
        <v>0</v>
      </c>
      <c r="N89" s="136">
        <v>0</v>
      </c>
      <c r="O89" s="136">
        <v>0</v>
      </c>
      <c r="P89" s="136">
        <v>0</v>
      </c>
      <c r="Q89" s="136">
        <v>0</v>
      </c>
      <c r="R89" s="136">
        <v>0</v>
      </c>
      <c r="S89" s="136">
        <v>0</v>
      </c>
      <c r="T89" s="136">
        <v>0</v>
      </c>
      <c r="U89" s="136">
        <v>0</v>
      </c>
      <c r="V89" s="136">
        <v>0</v>
      </c>
      <c r="W89" s="136">
        <v>0</v>
      </c>
      <c r="X89" s="136">
        <v>0</v>
      </c>
      <c r="Y89" s="136">
        <v>0</v>
      </c>
      <c r="Z89" s="136">
        <v>0</v>
      </c>
      <c r="AA89" s="136">
        <v>0</v>
      </c>
      <c r="AB89" s="136">
        <v>0</v>
      </c>
      <c r="AC89" s="136">
        <v>0</v>
      </c>
      <c r="AD89" s="136">
        <v>0</v>
      </c>
      <c r="AE89" s="136">
        <v>0</v>
      </c>
      <c r="AF89" s="136">
        <v>0</v>
      </c>
      <c r="AG89" s="136">
        <v>0</v>
      </c>
      <c r="AH89" s="136">
        <v>0</v>
      </c>
      <c r="AI89" s="136">
        <v>0</v>
      </c>
      <c r="AJ89" s="136">
        <v>0</v>
      </c>
      <c r="AK89" s="136">
        <v>0</v>
      </c>
      <c r="AL89" s="136">
        <v>0</v>
      </c>
      <c r="AM89" s="136">
        <v>0</v>
      </c>
      <c r="AN89" s="136">
        <v>0</v>
      </c>
      <c r="AO89" s="136">
        <v>0</v>
      </c>
      <c r="AP89" s="136">
        <v>0</v>
      </c>
      <c r="AQ89" s="136">
        <v>0</v>
      </c>
      <c r="AR89" s="136">
        <v>0</v>
      </c>
      <c r="AS89" s="136">
        <v>0</v>
      </c>
      <c r="AT89" s="136">
        <v>0</v>
      </c>
      <c r="AU89" s="136">
        <v>0</v>
      </c>
      <c r="AV89" s="136">
        <v>0</v>
      </c>
      <c r="AW89" s="136">
        <v>0</v>
      </c>
      <c r="AX89" s="136">
        <v>0</v>
      </c>
      <c r="AY89" s="136">
        <v>0</v>
      </c>
      <c r="AZ89" s="136">
        <v>0</v>
      </c>
      <c r="BA89" s="136">
        <v>0</v>
      </c>
      <c r="BB89" s="136">
        <v>0</v>
      </c>
      <c r="BC89" s="136">
        <v>0</v>
      </c>
      <c r="BD89" s="136">
        <v>0</v>
      </c>
      <c r="BE89" s="136">
        <v>0</v>
      </c>
      <c r="BF89" s="136">
        <v>0</v>
      </c>
      <c r="BG89" s="136">
        <v>0</v>
      </c>
      <c r="BH89" s="136">
        <v>0</v>
      </c>
      <c r="BI89" s="136">
        <v>0</v>
      </c>
    </row>
    <row r="90" spans="1:61" x14ac:dyDescent="0.35">
      <c r="A90" s="137">
        <v>775</v>
      </c>
      <c r="B90" s="136">
        <v>3.3779149101040924E-4</v>
      </c>
      <c r="C90" s="136">
        <v>1.3840740176071211E-4</v>
      </c>
      <c r="D90" s="136">
        <v>7.5494946414933869E-5</v>
      </c>
      <c r="E90" s="136">
        <v>9.3497587483110404E-4</v>
      </c>
      <c r="F90" s="136">
        <v>5.1878578562057122E-4</v>
      </c>
      <c r="G90" s="136">
        <v>2.3326002674357773E-4</v>
      </c>
      <c r="H90" s="136">
        <v>0</v>
      </c>
      <c r="I90" s="136">
        <v>0</v>
      </c>
      <c r="J90" s="136">
        <v>0</v>
      </c>
      <c r="K90" s="136">
        <v>0</v>
      </c>
      <c r="L90" s="136">
        <v>0</v>
      </c>
      <c r="M90" s="136">
        <v>0</v>
      </c>
      <c r="N90" s="136">
        <v>0</v>
      </c>
      <c r="O90" s="136">
        <v>0</v>
      </c>
      <c r="P90" s="136">
        <v>0</v>
      </c>
      <c r="Q90" s="136">
        <v>0</v>
      </c>
      <c r="R90" s="136">
        <v>0</v>
      </c>
      <c r="S90" s="136">
        <v>0</v>
      </c>
      <c r="T90" s="136">
        <v>0</v>
      </c>
      <c r="U90" s="136">
        <v>0</v>
      </c>
      <c r="V90" s="136">
        <v>0</v>
      </c>
      <c r="W90" s="136">
        <v>0</v>
      </c>
      <c r="X90" s="136">
        <v>0</v>
      </c>
      <c r="Y90" s="136">
        <v>0</v>
      </c>
      <c r="Z90" s="136">
        <v>0</v>
      </c>
      <c r="AA90" s="136">
        <v>0</v>
      </c>
      <c r="AB90" s="136">
        <v>0</v>
      </c>
      <c r="AC90" s="136">
        <v>0</v>
      </c>
      <c r="AD90" s="136">
        <v>0</v>
      </c>
      <c r="AE90" s="136">
        <v>0</v>
      </c>
      <c r="AF90" s="136">
        <v>0</v>
      </c>
      <c r="AG90" s="136">
        <v>0</v>
      </c>
      <c r="AH90" s="136">
        <v>0</v>
      </c>
      <c r="AI90" s="136">
        <v>0</v>
      </c>
      <c r="AJ90" s="136">
        <v>0</v>
      </c>
      <c r="AK90" s="136">
        <v>0</v>
      </c>
      <c r="AL90" s="136">
        <v>0</v>
      </c>
      <c r="AM90" s="136">
        <v>0</v>
      </c>
      <c r="AN90" s="136">
        <v>0</v>
      </c>
      <c r="AO90" s="136">
        <v>0</v>
      </c>
      <c r="AP90" s="136">
        <v>0</v>
      </c>
      <c r="AQ90" s="136">
        <v>0</v>
      </c>
      <c r="AR90" s="136">
        <v>0</v>
      </c>
      <c r="AS90" s="136">
        <v>0</v>
      </c>
      <c r="AT90" s="136">
        <v>0</v>
      </c>
      <c r="AU90" s="136">
        <v>0</v>
      </c>
      <c r="AV90" s="136">
        <v>0</v>
      </c>
      <c r="AW90" s="136">
        <v>0</v>
      </c>
      <c r="AX90" s="136">
        <v>0</v>
      </c>
      <c r="AY90" s="136">
        <v>0</v>
      </c>
      <c r="AZ90" s="136">
        <v>0</v>
      </c>
      <c r="BA90" s="136">
        <v>0</v>
      </c>
      <c r="BB90" s="136">
        <v>0</v>
      </c>
      <c r="BC90" s="136">
        <v>0</v>
      </c>
      <c r="BD90" s="136">
        <v>0</v>
      </c>
      <c r="BE90" s="136">
        <v>0</v>
      </c>
      <c r="BF90" s="136">
        <v>0</v>
      </c>
      <c r="BG90" s="136">
        <v>0</v>
      </c>
      <c r="BH90" s="136">
        <v>0</v>
      </c>
      <c r="BI90" s="136">
        <v>0</v>
      </c>
    </row>
    <row r="91" spans="1:61" x14ac:dyDescent="0.35">
      <c r="A91" s="137">
        <v>800</v>
      </c>
      <c r="B91" s="136">
        <v>5.623405623984177E-4</v>
      </c>
      <c r="C91" s="136">
        <v>2.3422791067197432E-4</v>
      </c>
      <c r="D91" s="136">
        <v>1.4034316961750528E-4</v>
      </c>
      <c r="E91" s="136">
        <v>1.489573365802349E-3</v>
      </c>
      <c r="F91" s="136">
        <v>6.2622090167259253E-4</v>
      </c>
      <c r="G91" s="136">
        <v>3.5811705350673759E-4</v>
      </c>
      <c r="H91" s="136">
        <v>0</v>
      </c>
      <c r="I91" s="136">
        <v>0</v>
      </c>
      <c r="J91" s="136">
        <v>0</v>
      </c>
      <c r="K91" s="136">
        <v>0</v>
      </c>
      <c r="L91" s="136">
        <v>0</v>
      </c>
      <c r="M91" s="136">
        <v>0</v>
      </c>
      <c r="N91" s="136">
        <v>0</v>
      </c>
      <c r="O91" s="136">
        <v>0</v>
      </c>
      <c r="P91" s="136">
        <v>0</v>
      </c>
      <c r="Q91" s="136">
        <v>0</v>
      </c>
      <c r="R91" s="136">
        <v>0</v>
      </c>
      <c r="S91" s="136">
        <v>0</v>
      </c>
      <c r="T91" s="136">
        <v>0</v>
      </c>
      <c r="U91" s="136">
        <v>0</v>
      </c>
      <c r="V91" s="136">
        <v>0</v>
      </c>
      <c r="W91" s="136">
        <v>0</v>
      </c>
      <c r="X91" s="136">
        <v>0</v>
      </c>
      <c r="Y91" s="136">
        <v>0</v>
      </c>
      <c r="Z91" s="136">
        <v>0</v>
      </c>
      <c r="AA91" s="136">
        <v>0</v>
      </c>
      <c r="AB91" s="136">
        <v>0</v>
      </c>
      <c r="AC91" s="136">
        <v>0</v>
      </c>
      <c r="AD91" s="136">
        <v>0</v>
      </c>
      <c r="AE91" s="136">
        <v>0</v>
      </c>
      <c r="AF91" s="136">
        <v>0</v>
      </c>
      <c r="AG91" s="136">
        <v>0</v>
      </c>
      <c r="AH91" s="136">
        <v>0</v>
      </c>
      <c r="AI91" s="136">
        <v>0</v>
      </c>
      <c r="AJ91" s="136">
        <v>0</v>
      </c>
      <c r="AK91" s="136">
        <v>0</v>
      </c>
      <c r="AL91" s="136">
        <v>0</v>
      </c>
      <c r="AM91" s="136">
        <v>0</v>
      </c>
      <c r="AN91" s="136">
        <v>0</v>
      </c>
      <c r="AO91" s="136">
        <v>0</v>
      </c>
      <c r="AP91" s="136">
        <v>0</v>
      </c>
      <c r="AQ91" s="136">
        <v>0</v>
      </c>
      <c r="AR91" s="136">
        <v>0</v>
      </c>
      <c r="AS91" s="136">
        <v>0</v>
      </c>
      <c r="AT91" s="136">
        <v>0</v>
      </c>
      <c r="AU91" s="136">
        <v>0</v>
      </c>
      <c r="AV91" s="136">
        <v>0</v>
      </c>
      <c r="AW91" s="136">
        <v>0</v>
      </c>
      <c r="AX91" s="136">
        <v>0</v>
      </c>
      <c r="AY91" s="136">
        <v>0</v>
      </c>
      <c r="AZ91" s="136">
        <v>0</v>
      </c>
      <c r="BA91" s="136">
        <v>0</v>
      </c>
      <c r="BB91" s="136">
        <v>0</v>
      </c>
      <c r="BC91" s="136">
        <v>0</v>
      </c>
      <c r="BD91" s="136">
        <v>0</v>
      </c>
      <c r="BE91" s="136">
        <v>0</v>
      </c>
      <c r="BF91" s="136">
        <v>0</v>
      </c>
      <c r="BG91" s="136">
        <v>0</v>
      </c>
      <c r="BH91" s="136">
        <v>0</v>
      </c>
      <c r="BI91" s="136">
        <v>0</v>
      </c>
    </row>
    <row r="92" spans="1:61" x14ac:dyDescent="0.35">
      <c r="A92" s="138">
        <v>825</v>
      </c>
      <c r="B92" s="136">
        <v>9.7949853553734719E-4</v>
      </c>
      <c r="C92" s="136">
        <v>5.1588213383538142E-4</v>
      </c>
      <c r="D92" s="136">
        <v>2.4197098209914703E-4</v>
      </c>
      <c r="E92" s="136">
        <v>2.0703037228403018E-3</v>
      </c>
      <c r="F92" s="136">
        <v>1.2166300979945112E-3</v>
      </c>
      <c r="G92" s="136">
        <v>6.0492745524786751E-4</v>
      </c>
      <c r="H92" s="136">
        <v>0</v>
      </c>
      <c r="I92" s="136">
        <v>0</v>
      </c>
      <c r="J92" s="136">
        <v>0</v>
      </c>
      <c r="K92" s="136">
        <v>0</v>
      </c>
      <c r="L92" s="136">
        <v>0</v>
      </c>
      <c r="M92" s="136">
        <v>0</v>
      </c>
      <c r="N92" s="136">
        <v>0</v>
      </c>
      <c r="O92" s="136">
        <v>0</v>
      </c>
      <c r="P92" s="136">
        <v>0</v>
      </c>
      <c r="Q92" s="136">
        <v>0</v>
      </c>
      <c r="R92" s="136">
        <v>0</v>
      </c>
      <c r="S92" s="136">
        <v>0</v>
      </c>
      <c r="T92" s="136">
        <v>0</v>
      </c>
      <c r="U92" s="136">
        <v>0</v>
      </c>
      <c r="V92" s="136">
        <v>0</v>
      </c>
      <c r="W92" s="136">
        <v>0</v>
      </c>
      <c r="X92" s="136">
        <v>0</v>
      </c>
      <c r="Y92" s="136">
        <v>0</v>
      </c>
      <c r="Z92" s="136">
        <v>0</v>
      </c>
      <c r="AA92" s="136">
        <v>0</v>
      </c>
      <c r="AB92" s="136">
        <v>0</v>
      </c>
      <c r="AC92" s="136">
        <v>0</v>
      </c>
      <c r="AD92" s="136">
        <v>0</v>
      </c>
      <c r="AE92" s="136">
        <v>0</v>
      </c>
      <c r="AF92" s="136">
        <v>0</v>
      </c>
      <c r="AG92" s="136">
        <v>0</v>
      </c>
      <c r="AH92" s="136">
        <v>0</v>
      </c>
      <c r="AI92" s="136">
        <v>0</v>
      </c>
      <c r="AJ92" s="136">
        <v>0</v>
      </c>
      <c r="AK92" s="136">
        <v>0</v>
      </c>
      <c r="AL92" s="136">
        <v>0</v>
      </c>
      <c r="AM92" s="136">
        <v>0</v>
      </c>
      <c r="AN92" s="136">
        <v>0</v>
      </c>
      <c r="AO92" s="136">
        <v>0</v>
      </c>
      <c r="AP92" s="136">
        <v>0</v>
      </c>
      <c r="AQ92" s="136">
        <v>0</v>
      </c>
      <c r="AR92" s="136">
        <v>0</v>
      </c>
      <c r="AS92" s="136">
        <v>0</v>
      </c>
      <c r="AT92" s="136">
        <v>0</v>
      </c>
      <c r="AU92" s="136">
        <v>0</v>
      </c>
      <c r="AV92" s="136">
        <v>0</v>
      </c>
      <c r="AW92" s="136">
        <v>0</v>
      </c>
      <c r="AX92" s="136">
        <v>0</v>
      </c>
      <c r="AY92" s="136">
        <v>0</v>
      </c>
      <c r="AZ92" s="136">
        <v>0</v>
      </c>
      <c r="BA92" s="136">
        <v>0</v>
      </c>
      <c r="BB92" s="136">
        <v>0</v>
      </c>
      <c r="BC92" s="136">
        <v>2.1293446424724941E-6</v>
      </c>
      <c r="BD92" s="136">
        <v>0</v>
      </c>
      <c r="BE92" s="136">
        <v>0</v>
      </c>
      <c r="BF92" s="136">
        <v>0</v>
      </c>
      <c r="BG92" s="136">
        <v>0</v>
      </c>
      <c r="BH92" s="136">
        <v>0</v>
      </c>
      <c r="BI92" s="136">
        <v>0</v>
      </c>
    </row>
    <row r="93" spans="1:61" x14ac:dyDescent="0.35">
      <c r="A93" s="138">
        <v>850</v>
      </c>
      <c r="B93" s="136">
        <v>5.9137708025031532E-4</v>
      </c>
      <c r="C93" s="136">
        <v>9.1658608019156893E-4</v>
      </c>
      <c r="D93" s="136">
        <v>4.3457988385006805E-4</v>
      </c>
      <c r="E93" s="136">
        <v>1.6550815175581657E-3</v>
      </c>
      <c r="F93" s="136">
        <v>2.0538496960575596E-3</v>
      </c>
      <c r="G93" s="136">
        <v>8.3431594627785899E-4</v>
      </c>
      <c r="H93" s="136">
        <v>6.2912455345778224E-6</v>
      </c>
      <c r="I93" s="136">
        <v>0</v>
      </c>
      <c r="J93" s="136">
        <v>0</v>
      </c>
      <c r="K93" s="136">
        <v>0</v>
      </c>
      <c r="L93" s="136">
        <v>0</v>
      </c>
      <c r="M93" s="136">
        <v>0</v>
      </c>
      <c r="N93" s="136">
        <v>0</v>
      </c>
      <c r="O93" s="136">
        <v>0</v>
      </c>
      <c r="P93" s="136">
        <v>0</v>
      </c>
      <c r="Q93" s="136">
        <v>0</v>
      </c>
      <c r="R93" s="136">
        <v>0</v>
      </c>
      <c r="S93" s="136">
        <v>0</v>
      </c>
      <c r="T93" s="136">
        <v>0</v>
      </c>
      <c r="U93" s="136">
        <v>0</v>
      </c>
      <c r="V93" s="136">
        <v>0</v>
      </c>
      <c r="W93" s="136">
        <v>0</v>
      </c>
      <c r="X93" s="136">
        <v>0</v>
      </c>
      <c r="Y93" s="136">
        <v>0</v>
      </c>
      <c r="Z93" s="136">
        <v>0</v>
      </c>
      <c r="AA93" s="136">
        <v>0</v>
      </c>
      <c r="AB93" s="136">
        <v>0</v>
      </c>
      <c r="AC93" s="136">
        <v>0</v>
      </c>
      <c r="AD93" s="136">
        <v>0</v>
      </c>
      <c r="AE93" s="136">
        <v>0</v>
      </c>
      <c r="AF93" s="136">
        <v>0</v>
      </c>
      <c r="AG93" s="136">
        <v>0</v>
      </c>
      <c r="AH93" s="136">
        <v>0</v>
      </c>
      <c r="AI93" s="136">
        <v>0</v>
      </c>
      <c r="AJ93" s="136">
        <v>0</v>
      </c>
      <c r="AK93" s="136">
        <v>0</v>
      </c>
      <c r="AL93" s="136">
        <v>0</v>
      </c>
      <c r="AM93" s="136">
        <v>0</v>
      </c>
      <c r="AN93" s="136">
        <v>0</v>
      </c>
      <c r="AO93" s="136">
        <v>0</v>
      </c>
      <c r="AP93" s="136">
        <v>0</v>
      </c>
      <c r="AQ93" s="136">
        <v>0</v>
      </c>
      <c r="AR93" s="136">
        <v>0</v>
      </c>
      <c r="AS93" s="136">
        <v>0</v>
      </c>
      <c r="AT93" s="136">
        <v>0</v>
      </c>
      <c r="AU93" s="136">
        <v>0</v>
      </c>
      <c r="AV93" s="136">
        <v>0</v>
      </c>
      <c r="AW93" s="136">
        <v>0</v>
      </c>
      <c r="AX93" s="136">
        <v>0</v>
      </c>
      <c r="AY93" s="136">
        <v>0</v>
      </c>
      <c r="AZ93" s="136">
        <v>0</v>
      </c>
      <c r="BA93" s="136">
        <v>0</v>
      </c>
      <c r="BB93" s="136">
        <v>0</v>
      </c>
      <c r="BC93" s="136">
        <v>4.2425578861383778E-6</v>
      </c>
      <c r="BD93" s="136">
        <v>0</v>
      </c>
      <c r="BE93" s="136">
        <v>0</v>
      </c>
      <c r="BF93" s="136">
        <v>0</v>
      </c>
      <c r="BG93" s="136">
        <v>0</v>
      </c>
      <c r="BH93" s="136">
        <v>0</v>
      </c>
      <c r="BI93" s="136">
        <v>0</v>
      </c>
    </row>
    <row r="94" spans="1:61" x14ac:dyDescent="0.35">
      <c r="A94" s="138">
        <v>875</v>
      </c>
      <c r="B94" s="136">
        <v>3.5811705350673761E-3</v>
      </c>
      <c r="C94" s="136">
        <v>6.3396397309976524E-4</v>
      </c>
      <c r="D94" s="136">
        <v>8.0527942842596126E-4</v>
      </c>
      <c r="E94" s="136">
        <v>4.1396395617522069E-3</v>
      </c>
      <c r="F94" s="136">
        <v>1.5195777675826433E-3</v>
      </c>
      <c r="G94" s="136">
        <v>1.2137264462093215E-3</v>
      </c>
      <c r="H94" s="136">
        <v>2.129344642472494E-5</v>
      </c>
      <c r="I94" s="136">
        <v>1.0162781248164175E-5</v>
      </c>
      <c r="J94" s="136">
        <v>6.2912455345778224E-6</v>
      </c>
      <c r="K94" s="136">
        <v>1.3066433033353939E-5</v>
      </c>
      <c r="L94" s="136">
        <v>0</v>
      </c>
      <c r="M94" s="136">
        <v>6.2912455345778224E-6</v>
      </c>
      <c r="N94" s="136">
        <v>0</v>
      </c>
      <c r="O94" s="136">
        <v>0</v>
      </c>
      <c r="P94" s="136">
        <v>0</v>
      </c>
      <c r="Q94" s="136">
        <v>5.1620476181151359E-6</v>
      </c>
      <c r="R94" s="136">
        <v>0</v>
      </c>
      <c r="S94" s="136">
        <v>4.5167916658507441E-6</v>
      </c>
      <c r="T94" s="136">
        <v>3.2262797613219603E-6</v>
      </c>
      <c r="U94" s="136">
        <v>0</v>
      </c>
      <c r="V94" s="136">
        <v>0</v>
      </c>
      <c r="W94" s="136">
        <v>7.7430714271727043E-6</v>
      </c>
      <c r="X94" s="136">
        <v>0</v>
      </c>
      <c r="Y94" s="136">
        <v>4.5167916658507441E-6</v>
      </c>
      <c r="Z94" s="136">
        <v>2.274527231731982E-5</v>
      </c>
      <c r="AA94" s="136">
        <v>7.6462830343330458E-6</v>
      </c>
      <c r="AB94" s="136">
        <v>2.4197098209914702E-6</v>
      </c>
      <c r="AC94" s="136">
        <v>0</v>
      </c>
      <c r="AD94" s="136">
        <v>0</v>
      </c>
      <c r="AE94" s="136">
        <v>0</v>
      </c>
      <c r="AF94" s="136">
        <v>6.0492745524786751E-6</v>
      </c>
      <c r="AG94" s="136">
        <v>0</v>
      </c>
      <c r="AH94" s="136">
        <v>2.4197098209914702E-6</v>
      </c>
      <c r="AI94" s="136">
        <v>1.064672321236247E-5</v>
      </c>
      <c r="AJ94" s="136">
        <v>3.1456227672889112E-6</v>
      </c>
      <c r="AK94" s="136">
        <v>2.4197098209914702E-6</v>
      </c>
      <c r="AL94" s="136">
        <v>1.4195630949816627E-5</v>
      </c>
      <c r="AM94" s="136">
        <v>3.2262797613219603E-6</v>
      </c>
      <c r="AN94" s="136">
        <v>0</v>
      </c>
      <c r="AO94" s="136">
        <v>0</v>
      </c>
      <c r="AP94" s="136">
        <v>0</v>
      </c>
      <c r="AQ94" s="136">
        <v>0</v>
      </c>
      <c r="AR94" s="136">
        <v>2.5164982138311288E-6</v>
      </c>
      <c r="AS94" s="136">
        <v>0</v>
      </c>
      <c r="AT94" s="136">
        <v>0</v>
      </c>
      <c r="AU94" s="136">
        <v>0</v>
      </c>
      <c r="AV94" s="136">
        <v>0</v>
      </c>
      <c r="AW94" s="136">
        <v>0</v>
      </c>
      <c r="AX94" s="136">
        <v>0</v>
      </c>
      <c r="AY94" s="136">
        <v>0</v>
      </c>
      <c r="AZ94" s="136">
        <v>0</v>
      </c>
      <c r="BA94" s="136">
        <v>2.2309724549541356E-5</v>
      </c>
      <c r="BB94" s="136">
        <v>7.7430714271727043E-6</v>
      </c>
      <c r="BC94" s="136">
        <v>8.0656994033049007E-6</v>
      </c>
      <c r="BD94" s="136">
        <v>7.6048022945446207E-6</v>
      </c>
      <c r="BE94" s="136">
        <v>1.9357678567931761E-6</v>
      </c>
      <c r="BF94" s="136">
        <v>0</v>
      </c>
      <c r="BG94" s="136">
        <v>0</v>
      </c>
      <c r="BH94" s="136">
        <v>0</v>
      </c>
      <c r="BI94" s="136">
        <v>0</v>
      </c>
    </row>
    <row r="95" spans="1:61" x14ac:dyDescent="0.35">
      <c r="A95" s="137">
        <v>900</v>
      </c>
      <c r="B95" s="136">
        <v>6.8671364719737928E-3</v>
      </c>
      <c r="C95" s="136">
        <v>3.2927411244051924E-3</v>
      </c>
      <c r="D95" s="136">
        <v>1.3705236426095686E-3</v>
      </c>
      <c r="E95" s="136">
        <v>6.4790150166867608E-3</v>
      </c>
      <c r="F95" s="136">
        <v>3.7166742850428982E-3</v>
      </c>
      <c r="G95" s="136">
        <v>2.0480423924871803E-3</v>
      </c>
      <c r="H95" s="136">
        <v>5.855697766799358E-5</v>
      </c>
      <c r="I95" s="136">
        <v>2.8552575887699351E-5</v>
      </c>
      <c r="J95" s="136">
        <v>1.1033876783721103E-5</v>
      </c>
      <c r="K95" s="136">
        <v>3.4359879458078872E-5</v>
      </c>
      <c r="L95" s="136">
        <v>1.2582491069155645E-5</v>
      </c>
      <c r="M95" s="136">
        <v>6.7751874987761161E-6</v>
      </c>
      <c r="N95" s="136">
        <v>0</v>
      </c>
      <c r="O95" s="136">
        <v>0</v>
      </c>
      <c r="P95" s="136">
        <v>0</v>
      </c>
      <c r="Q95" s="136">
        <v>8.7109553555692934E-6</v>
      </c>
      <c r="R95" s="136">
        <v>5.1620476181151359E-6</v>
      </c>
      <c r="S95" s="136">
        <v>5.1620476181151359E-6</v>
      </c>
      <c r="T95" s="136">
        <v>5.8073035703795287E-6</v>
      </c>
      <c r="U95" s="136">
        <v>3.2262797613219603E-6</v>
      </c>
      <c r="V95" s="136">
        <v>3.8715357135863522E-6</v>
      </c>
      <c r="W95" s="136">
        <v>1.0646723212362468E-5</v>
      </c>
      <c r="X95" s="136">
        <v>8.3883273794370971E-6</v>
      </c>
      <c r="Y95" s="136">
        <v>3.8715357135863522E-6</v>
      </c>
      <c r="Z95" s="136">
        <v>4.6458428563036229E-5</v>
      </c>
      <c r="AA95" s="136">
        <v>2.129344642472494E-5</v>
      </c>
      <c r="AB95" s="136">
        <v>5.8073035703795287E-6</v>
      </c>
      <c r="AC95" s="136">
        <v>0</v>
      </c>
      <c r="AD95" s="136">
        <v>0</v>
      </c>
      <c r="AE95" s="136">
        <v>0</v>
      </c>
      <c r="AF95" s="136">
        <v>1.0404752230263321E-5</v>
      </c>
      <c r="AG95" s="136">
        <v>7.7430714271727043E-6</v>
      </c>
      <c r="AH95" s="136">
        <v>4.3554776777846467E-6</v>
      </c>
      <c r="AI95" s="136">
        <v>1.3550374997552232E-5</v>
      </c>
      <c r="AJ95" s="136">
        <v>7.7430714271727043E-6</v>
      </c>
      <c r="AK95" s="136">
        <v>3.1456227672889112E-6</v>
      </c>
      <c r="AL95" s="136">
        <v>3.1940169637087406E-5</v>
      </c>
      <c r="AM95" s="136">
        <v>1.9583518151224301E-5</v>
      </c>
      <c r="AN95" s="136">
        <v>4.4522660706243053E-6</v>
      </c>
      <c r="AO95" s="136">
        <v>3.2262797613219603E-6</v>
      </c>
      <c r="AP95" s="136">
        <v>3.5489077374541566E-6</v>
      </c>
      <c r="AQ95" s="136">
        <v>0</v>
      </c>
      <c r="AR95" s="136">
        <v>3.6779589279070346E-6</v>
      </c>
      <c r="AS95" s="136">
        <v>4.2586892849449881E-6</v>
      </c>
      <c r="AT95" s="136">
        <v>3.0972285708690819E-6</v>
      </c>
      <c r="AU95" s="136">
        <v>0</v>
      </c>
      <c r="AV95" s="136">
        <v>0</v>
      </c>
      <c r="AW95" s="136">
        <v>0</v>
      </c>
      <c r="AX95" s="136">
        <v>2.6616808030906175E-6</v>
      </c>
      <c r="AY95" s="136">
        <v>2.4681040174112995E-6</v>
      </c>
      <c r="AZ95" s="136">
        <v>0</v>
      </c>
      <c r="BA95" s="136">
        <v>6.5880632726194436E-5</v>
      </c>
      <c r="BB95" s="136">
        <v>6.22026737982874E-5</v>
      </c>
      <c r="BC95" s="136">
        <v>2.9843087792228133E-5</v>
      </c>
      <c r="BD95" s="136">
        <v>1.8251525506907089E-5</v>
      </c>
      <c r="BE95" s="136">
        <v>1.8666332904791343E-5</v>
      </c>
      <c r="BF95" s="136">
        <v>5.1159579072391086E-6</v>
      </c>
      <c r="BG95" s="136">
        <v>0</v>
      </c>
      <c r="BH95" s="136">
        <v>0</v>
      </c>
      <c r="BI95" s="136">
        <v>0</v>
      </c>
    </row>
    <row r="96" spans="1:61" x14ac:dyDescent="0.35">
      <c r="A96" s="138">
        <v>925</v>
      </c>
      <c r="B96" s="139">
        <v>1.1142279783701522E-2</v>
      </c>
      <c r="C96" s="139">
        <v>5.8508583471573753E-3</v>
      </c>
      <c r="D96" s="136">
        <v>2.936559838755248E-3</v>
      </c>
      <c r="E96" s="136">
        <v>8.3257375520674505E-3</v>
      </c>
      <c r="F96" s="136">
        <v>5.6959969186139211E-3</v>
      </c>
      <c r="G96" s="136">
        <v>2.4603609459841269E-3</v>
      </c>
      <c r="H96" s="136">
        <v>1.2630885265575476E-4</v>
      </c>
      <c r="I96" s="136">
        <v>6.4848223202571402E-5</v>
      </c>
      <c r="J96" s="136">
        <v>3.4359879458078872E-5</v>
      </c>
      <c r="K96" s="136">
        <v>3.8231415171665229E-5</v>
      </c>
      <c r="L96" s="136">
        <v>1.8389794639535173E-5</v>
      </c>
      <c r="M96" s="136">
        <v>1.3550374997552232E-5</v>
      </c>
      <c r="N96" s="136">
        <v>0</v>
      </c>
      <c r="O96" s="136">
        <v>0</v>
      </c>
      <c r="P96" s="136">
        <v>0</v>
      </c>
      <c r="Q96" s="136">
        <v>1.5486142854345409E-5</v>
      </c>
      <c r="R96" s="136">
        <v>1.0001467260098077E-5</v>
      </c>
      <c r="S96" s="136">
        <v>5.8073035703795287E-6</v>
      </c>
      <c r="T96" s="136">
        <v>7.0978154749083133E-6</v>
      </c>
      <c r="U96" s="136">
        <v>5.4846755942473323E-6</v>
      </c>
      <c r="V96" s="136">
        <v>3.5489077374541566E-6</v>
      </c>
      <c r="W96" s="136">
        <v>1.5163514878213214E-5</v>
      </c>
      <c r="X96" s="136">
        <v>1.1937235116891254E-5</v>
      </c>
      <c r="Y96" s="136">
        <v>9.6788392839658808E-6</v>
      </c>
      <c r="Z96" s="136">
        <v>6.146062945318334E-5</v>
      </c>
      <c r="AA96" s="136">
        <v>3.5811705350673763E-5</v>
      </c>
      <c r="AB96" s="136">
        <v>1.7421910711138587E-5</v>
      </c>
      <c r="AC96" s="136">
        <v>2.927848883399679E-6</v>
      </c>
      <c r="AD96" s="136">
        <v>2.6616808030906175E-6</v>
      </c>
      <c r="AE96" s="136">
        <v>0</v>
      </c>
      <c r="AF96" s="136">
        <v>1.5002200890147116E-5</v>
      </c>
      <c r="AG96" s="136">
        <v>1.3308404015453087E-5</v>
      </c>
      <c r="AH96" s="136">
        <v>9.872416069645198E-6</v>
      </c>
      <c r="AI96" s="136">
        <v>1.7421910711138587E-5</v>
      </c>
      <c r="AJ96" s="136">
        <v>1.2146943301377179E-5</v>
      </c>
      <c r="AK96" s="136">
        <v>5.5653325882803814E-6</v>
      </c>
      <c r="AL96" s="136">
        <v>4.7103684515300615E-5</v>
      </c>
      <c r="AM96" s="136">
        <v>3.0327029756426428E-5</v>
      </c>
      <c r="AN96" s="136">
        <v>1.1033876783721103E-5</v>
      </c>
      <c r="AO96" s="136">
        <v>7.0978154749083133E-6</v>
      </c>
      <c r="AP96" s="136">
        <v>5.4846755942473323E-6</v>
      </c>
      <c r="AQ96" s="136">
        <v>0</v>
      </c>
      <c r="AR96" s="136">
        <v>4.4522660706243053E-6</v>
      </c>
      <c r="AS96" s="136">
        <v>5.8073035703795287E-6</v>
      </c>
      <c r="AT96" s="136">
        <v>5.8073035703795287E-6</v>
      </c>
      <c r="AU96" s="136">
        <v>0</v>
      </c>
      <c r="AV96" s="136">
        <v>0</v>
      </c>
      <c r="AW96" s="136">
        <v>0</v>
      </c>
      <c r="AX96" s="136">
        <v>2.7584691959302756E-6</v>
      </c>
      <c r="AY96" s="136">
        <v>2.9036517851897643E-6</v>
      </c>
      <c r="AZ96" s="136">
        <v>0</v>
      </c>
      <c r="BA96" s="136">
        <v>1.2598622467962253E-4</v>
      </c>
      <c r="BB96" s="136">
        <v>1.3818156217741955E-4</v>
      </c>
      <c r="BC96" s="136">
        <v>1.1682359015746819E-4</v>
      </c>
      <c r="BD96" s="136">
        <v>2.1569984689981104E-5</v>
      </c>
      <c r="BE96" s="136">
        <v>3.1387093106575072E-5</v>
      </c>
      <c r="BF96" s="136">
        <v>2.8262210709180374E-5</v>
      </c>
      <c r="BG96" s="136">
        <v>2.4197098209914702E-6</v>
      </c>
      <c r="BH96" s="136">
        <v>0</v>
      </c>
      <c r="BI96" s="136">
        <v>0</v>
      </c>
    </row>
    <row r="97" spans="1:61" x14ac:dyDescent="0.35">
      <c r="A97" s="138">
        <v>950</v>
      </c>
      <c r="B97" s="136">
        <v>1.6315619380981285E-2</v>
      </c>
      <c r="C97" s="136">
        <v>9.6052801054077406E-3</v>
      </c>
      <c r="D97" s="136">
        <v>4.7823144902075423E-3</v>
      </c>
      <c r="E97" s="136">
        <v>9.9856584892676001E-3</v>
      </c>
      <c r="F97" s="136">
        <v>7.4885179540044025E-3</v>
      </c>
      <c r="G97" s="136">
        <v>2.8291247227032273E-3</v>
      </c>
      <c r="H97" s="136">
        <v>2.2648483924480161E-4</v>
      </c>
      <c r="I97" s="136">
        <v>1.4857018300887628E-4</v>
      </c>
      <c r="J97" s="136">
        <v>7.888254016432193E-5</v>
      </c>
      <c r="K97" s="136">
        <v>3.3875937493880585E-5</v>
      </c>
      <c r="L97" s="136">
        <v>3.339199552968229E-5</v>
      </c>
      <c r="M97" s="136">
        <v>2.7584691959302762E-5</v>
      </c>
      <c r="N97" s="136">
        <v>5.323361606181235E-6</v>
      </c>
      <c r="O97" s="136">
        <v>5.8073035703795287E-6</v>
      </c>
      <c r="P97" s="136">
        <v>0</v>
      </c>
      <c r="Q97" s="136">
        <v>1.9357678567931762E-5</v>
      </c>
      <c r="R97" s="136">
        <v>1.7744538687270783E-5</v>
      </c>
      <c r="S97" s="136">
        <v>9.0335833317014881E-6</v>
      </c>
      <c r="T97" s="136">
        <v>8.3883273794370971E-6</v>
      </c>
      <c r="U97" s="136">
        <v>7.0978154749083133E-6</v>
      </c>
      <c r="V97" s="136">
        <v>6.7751874987761169E-6</v>
      </c>
      <c r="W97" s="136">
        <v>1.3227747021420036E-5</v>
      </c>
      <c r="X97" s="136">
        <v>2.1938702376989329E-5</v>
      </c>
      <c r="Y97" s="136">
        <v>1.3873002973684429E-5</v>
      </c>
      <c r="Z97" s="136">
        <v>6.2428513381579929E-5</v>
      </c>
      <c r="AA97" s="136">
        <v>4.7910254455631113E-5</v>
      </c>
      <c r="AB97" s="136">
        <v>2.516498213831129E-5</v>
      </c>
      <c r="AC97" s="136">
        <v>2.4439069192013849E-6</v>
      </c>
      <c r="AD97" s="136">
        <v>4.2344921867350731E-6</v>
      </c>
      <c r="AE97" s="136">
        <v>3.0004401780294229E-6</v>
      </c>
      <c r="AF97" s="136">
        <v>1.606687321138336E-5</v>
      </c>
      <c r="AG97" s="136">
        <v>2.3326002674357775E-5</v>
      </c>
      <c r="AH97" s="136">
        <v>1.9212495978672275E-5</v>
      </c>
      <c r="AI97" s="136">
        <v>1.4034316961750527E-5</v>
      </c>
      <c r="AJ97" s="136">
        <v>1.137263615865991E-5</v>
      </c>
      <c r="AK97" s="136">
        <v>7.2591294629744106E-6</v>
      </c>
      <c r="AL97" s="136">
        <v>4.6458428563036229E-5</v>
      </c>
      <c r="AM97" s="136">
        <v>3.7102217255202542E-5</v>
      </c>
      <c r="AN97" s="136">
        <v>1.7099282735006391E-5</v>
      </c>
      <c r="AO97" s="136">
        <v>4.8394196419829404E-6</v>
      </c>
      <c r="AP97" s="136">
        <v>3.2262797613219603E-6</v>
      </c>
      <c r="AQ97" s="136">
        <v>0</v>
      </c>
      <c r="AR97" s="136">
        <v>4.2586892849449881E-6</v>
      </c>
      <c r="AS97" s="136">
        <v>7.8785751771482277E-6</v>
      </c>
      <c r="AT97" s="136">
        <v>8.8658167841127475E-6</v>
      </c>
      <c r="AU97" s="136">
        <v>0</v>
      </c>
      <c r="AV97" s="136">
        <v>3.4843821422277175E-6</v>
      </c>
      <c r="AW97" s="136">
        <v>3.1553016065728774E-6</v>
      </c>
      <c r="AX97" s="136">
        <v>2.6616808030906175E-6</v>
      </c>
      <c r="AY97" s="136">
        <v>2.9036517851897643E-6</v>
      </c>
      <c r="AZ97" s="136">
        <v>0</v>
      </c>
      <c r="BA97" s="136">
        <v>1.8002641068176538E-4</v>
      </c>
      <c r="BB97" s="136">
        <v>2.3519579460037093E-4</v>
      </c>
      <c r="BC97" s="136">
        <v>2.7153983611166282E-4</v>
      </c>
      <c r="BD97" s="136">
        <v>2.2206022700070292E-5</v>
      </c>
      <c r="BE97" s="136">
        <v>3.1967823463613027E-5</v>
      </c>
      <c r="BF97" s="136">
        <v>4.2545412109661453E-5</v>
      </c>
      <c r="BG97" s="136">
        <v>0</v>
      </c>
      <c r="BH97" s="136">
        <v>2.4681040174112995E-6</v>
      </c>
      <c r="BI97" s="136">
        <v>0</v>
      </c>
    </row>
    <row r="98" spans="1:61" x14ac:dyDescent="0.35">
      <c r="A98" s="138">
        <v>975</v>
      </c>
      <c r="B98" s="136">
        <v>1.9214431746529068E-2</v>
      </c>
      <c r="C98" s="136">
        <v>1.3368412819013674E-2</v>
      </c>
      <c r="D98" s="136">
        <v>7.7237137486047729E-3</v>
      </c>
      <c r="E98" s="136">
        <v>9.3691164268789734E-3</v>
      </c>
      <c r="F98" s="136">
        <v>8.9664767126659915E-3</v>
      </c>
      <c r="G98" s="136">
        <v>3.0565774458764252E-3</v>
      </c>
      <c r="H98" s="136">
        <v>2.3132425888678455E-4</v>
      </c>
      <c r="I98" s="136">
        <v>2.5406953120410435E-4</v>
      </c>
      <c r="J98" s="136">
        <v>1.7131545532619608E-4</v>
      </c>
      <c r="K98" s="136">
        <v>2.0325562496328351E-5</v>
      </c>
      <c r="L98" s="136">
        <v>3.726353124326864E-5</v>
      </c>
      <c r="M98" s="136">
        <v>6.0492745524786758E-5</v>
      </c>
      <c r="N98" s="136">
        <v>9.6788392839658808E-6</v>
      </c>
      <c r="O98" s="136">
        <v>1.4034316961750527E-5</v>
      </c>
      <c r="P98" s="136">
        <v>7.7430714271727043E-6</v>
      </c>
      <c r="Q98" s="136">
        <v>1.4518258925948821E-5</v>
      </c>
      <c r="R98" s="136">
        <v>1.9357678567931762E-5</v>
      </c>
      <c r="S98" s="136">
        <v>1.5808770830477605E-5</v>
      </c>
      <c r="T98" s="136">
        <v>5.4201499990208935E-6</v>
      </c>
      <c r="U98" s="136">
        <v>6.7751874987761169E-6</v>
      </c>
      <c r="V98" s="136">
        <v>8.0656994033049007E-6</v>
      </c>
      <c r="W98" s="136">
        <v>7.4204434510405088E-6</v>
      </c>
      <c r="X98" s="136">
        <v>1.3550374997552234E-5</v>
      </c>
      <c r="Y98" s="136">
        <v>2.0325562496328347E-5</v>
      </c>
      <c r="Z98" s="136">
        <v>2.274527231731982E-5</v>
      </c>
      <c r="AA98" s="136">
        <v>3.2424111601285701E-5</v>
      </c>
      <c r="AB98" s="136">
        <v>2.8552575887699351E-5</v>
      </c>
      <c r="AC98" s="136">
        <v>0</v>
      </c>
      <c r="AD98" s="136">
        <v>3.7263531243268643E-6</v>
      </c>
      <c r="AE98" s="136">
        <v>5.0813906240820877E-6</v>
      </c>
      <c r="AF98" s="136">
        <v>1.064672321236247E-5</v>
      </c>
      <c r="AG98" s="136">
        <v>2.6650683968400052E-5</v>
      </c>
      <c r="AH98" s="136">
        <v>3.5085792404376321E-5</v>
      </c>
      <c r="AI98" s="136">
        <v>6.0492745524786751E-6</v>
      </c>
      <c r="AJ98" s="136">
        <v>9.1948973197675863E-6</v>
      </c>
      <c r="AK98" s="136">
        <v>8.2270133913709989E-6</v>
      </c>
      <c r="AL98" s="136">
        <v>3.3553309517748388E-5</v>
      </c>
      <c r="AM98" s="136">
        <v>3.0972285708690817E-5</v>
      </c>
      <c r="AN98" s="136">
        <v>2.3874470233782507E-5</v>
      </c>
      <c r="AO98" s="136">
        <v>3.5489077374541566E-6</v>
      </c>
      <c r="AP98" s="136">
        <v>0</v>
      </c>
      <c r="AQ98" s="136">
        <v>0</v>
      </c>
      <c r="AR98" s="136">
        <v>3.4843821422277175E-6</v>
      </c>
      <c r="AS98" s="136">
        <v>1.0259569641003834E-5</v>
      </c>
      <c r="AT98" s="136">
        <v>1.6647603568421315E-5</v>
      </c>
      <c r="AU98" s="136">
        <v>0</v>
      </c>
      <c r="AV98" s="136">
        <v>3.0972285708690819E-6</v>
      </c>
      <c r="AW98" s="136">
        <v>4.0070394635618747E-6</v>
      </c>
      <c r="AX98" s="136">
        <v>0</v>
      </c>
      <c r="AY98" s="136">
        <v>2.6616808030906175E-6</v>
      </c>
      <c r="AZ98" s="136">
        <v>3.1456227672889112E-6</v>
      </c>
      <c r="BA98" s="136">
        <v>1.6566946574388269E-4</v>
      </c>
      <c r="BB98" s="136">
        <v>4.1812585706732606E-4</v>
      </c>
      <c r="BC98" s="136">
        <v>5.3520754960569993E-4</v>
      </c>
      <c r="BD98" s="136">
        <v>1.2941990813988662E-5</v>
      </c>
      <c r="BE98" s="136">
        <v>3.343347626947071E-5</v>
      </c>
      <c r="BF98" s="136">
        <v>6.4156877539430973E-5</v>
      </c>
      <c r="BG98" s="136">
        <v>0</v>
      </c>
      <c r="BH98" s="136">
        <v>2.8068633923501053E-6</v>
      </c>
      <c r="BI98" s="136">
        <v>2.6616808030906175E-6</v>
      </c>
    </row>
    <row r="99" spans="1:61" x14ac:dyDescent="0.35">
      <c r="A99" s="137">
        <v>1000</v>
      </c>
      <c r="B99" s="136">
        <v>1.1702684578243146E-2</v>
      </c>
      <c r="C99" s="136">
        <v>1.7152838979044335E-2</v>
      </c>
      <c r="D99" s="136">
        <v>1.0535416560596861E-2</v>
      </c>
      <c r="E99" s="136">
        <v>2.3818655593911636E-2</v>
      </c>
      <c r="F99" s="136">
        <v>9.3333047215282978E-3</v>
      </c>
      <c r="G99" s="136">
        <v>3.7040917939737423E-3</v>
      </c>
      <c r="H99" s="136">
        <v>4.936208034822599E-5</v>
      </c>
      <c r="I99" s="136">
        <v>3.4940609815116831E-4</v>
      </c>
      <c r="J99" s="136">
        <v>2.7923451334241567E-4</v>
      </c>
      <c r="K99" s="136">
        <v>0</v>
      </c>
      <c r="L99" s="136">
        <v>2.7100749995104464E-5</v>
      </c>
      <c r="M99" s="136">
        <v>1.0017598658904686E-4</v>
      </c>
      <c r="N99" s="136">
        <v>0</v>
      </c>
      <c r="O99" s="136">
        <v>1.6937968746940292E-5</v>
      </c>
      <c r="P99" s="136">
        <v>1.3550374997552232E-5</v>
      </c>
      <c r="Q99" s="136">
        <v>4.8394196419829404E-6</v>
      </c>
      <c r="R99" s="136">
        <v>1.8712422615667369E-5</v>
      </c>
      <c r="S99" s="136">
        <v>1.9357678567931762E-5</v>
      </c>
      <c r="T99" s="136">
        <v>2.581023809057568E-6</v>
      </c>
      <c r="U99" s="136">
        <v>6.1299315465117242E-6</v>
      </c>
      <c r="V99" s="136">
        <v>9.0335833317014881E-6</v>
      </c>
      <c r="W99" s="136">
        <v>4.5167916658507441E-6</v>
      </c>
      <c r="X99" s="136">
        <v>9.0335833317014881E-6</v>
      </c>
      <c r="Y99" s="136">
        <v>2.41970982099147E-5</v>
      </c>
      <c r="Z99" s="136">
        <v>9.6788392839658808E-6</v>
      </c>
      <c r="AA99" s="136">
        <v>3.1456227672889112E-5</v>
      </c>
      <c r="AB99" s="136">
        <v>2.3713156245716409E-5</v>
      </c>
      <c r="AC99" s="136">
        <v>0</v>
      </c>
      <c r="AD99" s="136">
        <v>3.0972285708690819E-6</v>
      </c>
      <c r="AE99" s="136">
        <v>3.7021560261169497E-6</v>
      </c>
      <c r="AF99" s="136">
        <v>3.6295647314872053E-6</v>
      </c>
      <c r="AG99" s="136">
        <v>2.2987243299418967E-5</v>
      </c>
      <c r="AH99" s="136">
        <v>4.4304886822353814E-5</v>
      </c>
      <c r="AI99" s="136">
        <v>2.9036517851897643E-6</v>
      </c>
      <c r="AJ99" s="136">
        <v>6.2912455345778224E-6</v>
      </c>
      <c r="AK99" s="136">
        <v>7.6946772307528759E-6</v>
      </c>
      <c r="AL99" s="136">
        <v>9.0335833317014881E-6</v>
      </c>
      <c r="AM99" s="136">
        <v>3.2908053565483996E-5</v>
      </c>
      <c r="AN99" s="136">
        <v>2.2906586305385915E-5</v>
      </c>
      <c r="AO99" s="136">
        <v>0</v>
      </c>
      <c r="AP99" s="136">
        <v>0</v>
      </c>
      <c r="AQ99" s="136">
        <v>0</v>
      </c>
      <c r="AR99" s="136">
        <v>0</v>
      </c>
      <c r="AS99" s="136">
        <v>6.7751874987761169E-6</v>
      </c>
      <c r="AT99" s="136">
        <v>1.8196217853855855E-5</v>
      </c>
      <c r="AU99" s="136">
        <v>0</v>
      </c>
      <c r="AV99" s="136">
        <v>2.1293446424724941E-6</v>
      </c>
      <c r="AW99" s="136">
        <v>2.3229214281518116E-6</v>
      </c>
      <c r="AX99" s="136">
        <v>0</v>
      </c>
      <c r="AY99" s="136">
        <v>0</v>
      </c>
      <c r="AZ99" s="136">
        <v>0</v>
      </c>
      <c r="BA99" s="136">
        <v>4.1619008921053284E-5</v>
      </c>
      <c r="BB99" s="136">
        <v>5.0926826032467144E-4</v>
      </c>
      <c r="BC99" s="136">
        <v>9.2658754745166699E-4</v>
      </c>
      <c r="BD99" s="136">
        <v>3.1663631371831242E-6</v>
      </c>
      <c r="BE99" s="136">
        <v>4.3181450119750641E-5</v>
      </c>
      <c r="BF99" s="136">
        <v>8.409528646440069E-5</v>
      </c>
      <c r="BG99" s="136">
        <v>0</v>
      </c>
      <c r="BH99" s="136">
        <v>3.2908053565483999E-6</v>
      </c>
      <c r="BI99" s="136">
        <v>3.1940169637087409E-6</v>
      </c>
    </row>
    <row r="100" spans="1:61" x14ac:dyDescent="0.35">
      <c r="A100" s="137">
        <v>1025</v>
      </c>
      <c r="B100" s="136">
        <v>5.2372199365539381E-3</v>
      </c>
      <c r="C100" s="136">
        <v>9.0854296474659341E-3</v>
      </c>
      <c r="D100" s="136">
        <v>8.5106033823911988E-3</v>
      </c>
      <c r="E100" s="136">
        <v>3.1860803154958886E-2</v>
      </c>
      <c r="F100" s="136">
        <v>1.5129961568695465E-2</v>
      </c>
      <c r="G100" s="136">
        <v>3.5850420707809619E-3</v>
      </c>
      <c r="H100" s="136">
        <v>1.8873736603733467E-5</v>
      </c>
      <c r="I100" s="136">
        <v>1.5728113836444555E-4</v>
      </c>
      <c r="J100" s="136">
        <v>1.5195777675826433E-4</v>
      </c>
      <c r="K100" s="136">
        <v>0</v>
      </c>
      <c r="L100" s="136">
        <v>1.5486142854345409E-5</v>
      </c>
      <c r="M100" s="136">
        <v>1.451825892594882E-4</v>
      </c>
      <c r="N100" s="136">
        <v>0</v>
      </c>
      <c r="O100" s="136">
        <v>1.8389794639535173E-5</v>
      </c>
      <c r="P100" s="136">
        <v>2.8068633923501053E-5</v>
      </c>
      <c r="Q100" s="136">
        <v>0</v>
      </c>
      <c r="R100" s="136">
        <v>1.5486142854345409E-5</v>
      </c>
      <c r="S100" s="136">
        <v>1.5486142854345409E-5</v>
      </c>
      <c r="T100" s="136">
        <v>0</v>
      </c>
      <c r="U100" s="136">
        <v>3.8715357135863522E-6</v>
      </c>
      <c r="V100" s="136">
        <v>3.8715357135863522E-6</v>
      </c>
      <c r="W100" s="136">
        <v>0</v>
      </c>
      <c r="X100" s="136">
        <v>6.1299315465117242E-6</v>
      </c>
      <c r="Y100" s="136">
        <v>1.4518258925948821E-5</v>
      </c>
      <c r="Z100" s="136">
        <v>6.7751874987761161E-6</v>
      </c>
      <c r="AA100" s="136">
        <v>1.6937968746940292E-5</v>
      </c>
      <c r="AB100" s="136">
        <v>6.2912455345778224E-6</v>
      </c>
      <c r="AC100" s="136">
        <v>0</v>
      </c>
      <c r="AD100" s="136">
        <v>0</v>
      </c>
      <c r="AE100" s="136">
        <v>0</v>
      </c>
      <c r="AF100" s="136">
        <v>1.9357678567931761E-6</v>
      </c>
      <c r="AG100" s="136">
        <v>1.6937968746940292E-5</v>
      </c>
      <c r="AH100" s="136"/>
      <c r="AI100" s="136">
        <v>0</v>
      </c>
      <c r="AJ100" s="136">
        <v>4.3554776777846467E-6</v>
      </c>
      <c r="AK100" s="136">
        <v>2.4197098209914702E-6</v>
      </c>
      <c r="AL100" s="136">
        <v>4.5167916658507441E-6</v>
      </c>
      <c r="AM100" s="136">
        <v>1.2259863093023448E-5</v>
      </c>
      <c r="AN100" s="136">
        <v>6.2589827369646026E-6</v>
      </c>
      <c r="AO100" s="136">
        <v>0</v>
      </c>
      <c r="AP100" s="136">
        <v>0</v>
      </c>
      <c r="AQ100" s="136">
        <v>4.5167916658507441E-6</v>
      </c>
      <c r="AR100" s="136">
        <v>0</v>
      </c>
      <c r="AS100" s="136">
        <v>4.4522660706243053E-6</v>
      </c>
      <c r="AT100" s="136">
        <v>2.5164982138311288E-6</v>
      </c>
      <c r="AU100" s="136">
        <v>0</v>
      </c>
      <c r="AV100" s="136">
        <v>0</v>
      </c>
      <c r="AW100" s="136">
        <v>0</v>
      </c>
      <c r="AX100" s="136">
        <v>0</v>
      </c>
      <c r="AY100" s="136">
        <v>0</v>
      </c>
      <c r="AZ100" s="136">
        <v>0</v>
      </c>
      <c r="BA100" s="136">
        <v>2.7100749995104468E-5</v>
      </c>
      <c r="BB100" s="136">
        <v>3.2666082583384846E-4</v>
      </c>
      <c r="BC100" s="136">
        <v>1.9809357734516838E-4</v>
      </c>
      <c r="BD100" s="136">
        <v>1.4794797191204989E-6</v>
      </c>
      <c r="BE100" s="136">
        <v>2.1016908159468769E-5</v>
      </c>
      <c r="BF100" s="136">
        <v>7.6324561210702377E-5</v>
      </c>
      <c r="BG100" s="136">
        <v>0</v>
      </c>
      <c r="BH100" s="136">
        <v>0</v>
      </c>
      <c r="BI100" s="136">
        <v>3.7263531243268643E-6</v>
      </c>
    </row>
    <row r="101" spans="1:61" x14ac:dyDescent="0.35">
      <c r="A101" s="138">
        <v>1050</v>
      </c>
      <c r="B101" s="136">
        <v>2.369379856714848E-3</v>
      </c>
      <c r="C101" s="136">
        <v>4.6864939812962794E-3</v>
      </c>
      <c r="D101" s="136">
        <v>1.7153806862972729E-2</v>
      </c>
      <c r="E101" s="136">
        <v>3.6109813600619912E-2</v>
      </c>
      <c r="F101" s="136">
        <v>2.366669781715337E-2</v>
      </c>
      <c r="G101" s="136">
        <v>5.1046198383636054E-3</v>
      </c>
      <c r="H101" s="136">
        <v>0</v>
      </c>
      <c r="I101" s="136">
        <v>5.0087993294523432E-5</v>
      </c>
      <c r="J101" s="136">
        <v>4.655521695587589E-4</v>
      </c>
      <c r="K101" s="136">
        <v>0</v>
      </c>
      <c r="L101" s="136">
        <v>1.0162781248164175E-5</v>
      </c>
      <c r="M101" s="136">
        <v>7.5494946414933869E-5</v>
      </c>
      <c r="N101" s="136">
        <v>0</v>
      </c>
      <c r="O101" s="136">
        <v>1.6937968746940292E-5</v>
      </c>
      <c r="P101" s="136">
        <v>3.6779589279070345E-5</v>
      </c>
      <c r="Q101" s="136">
        <v>0</v>
      </c>
      <c r="R101" s="136">
        <v>8.3883273794370971E-6</v>
      </c>
      <c r="S101" s="136">
        <v>1.7744538687270783E-5</v>
      </c>
      <c r="T101" s="136">
        <v>0</v>
      </c>
      <c r="U101" s="136">
        <v>0</v>
      </c>
      <c r="V101" s="136">
        <v>2.581023809057568E-6</v>
      </c>
      <c r="W101" s="136">
        <v>0</v>
      </c>
      <c r="X101" s="136">
        <v>3.8715357135863522E-6</v>
      </c>
      <c r="Y101" s="136">
        <v>1.2776067854834964E-5</v>
      </c>
      <c r="Z101" s="136">
        <v>0</v>
      </c>
      <c r="AA101" s="136">
        <v>9.6788392839658808E-6</v>
      </c>
      <c r="AB101" s="136">
        <v>0</v>
      </c>
      <c r="AC101" s="136">
        <v>0</v>
      </c>
      <c r="AD101" s="136">
        <v>0</v>
      </c>
      <c r="AE101" s="136">
        <v>0</v>
      </c>
      <c r="AF101" s="136">
        <v>0</v>
      </c>
      <c r="AG101" s="136">
        <v>1.209854910495735E-5</v>
      </c>
      <c r="AH101" s="136"/>
      <c r="AI101" s="136">
        <v>0</v>
      </c>
      <c r="AJ101" s="136">
        <v>2.6616808030906175E-6</v>
      </c>
      <c r="AK101" s="136">
        <v>0</v>
      </c>
      <c r="AL101" s="136">
        <v>0</v>
      </c>
      <c r="AM101" s="136">
        <v>6.1299315465117242E-6</v>
      </c>
      <c r="AN101" s="136">
        <v>1.2066286307344133E-5</v>
      </c>
      <c r="AO101" s="136">
        <v>0</v>
      </c>
      <c r="AP101" s="136">
        <v>0</v>
      </c>
      <c r="AQ101" s="136">
        <v>0</v>
      </c>
      <c r="AR101" s="136">
        <v>0</v>
      </c>
      <c r="AS101" s="136">
        <v>3.6779589279070346E-6</v>
      </c>
      <c r="AT101" s="136">
        <v>0</v>
      </c>
      <c r="AU101" s="136">
        <v>0</v>
      </c>
      <c r="AV101" s="136">
        <v>0</v>
      </c>
      <c r="AW101" s="136">
        <v>0</v>
      </c>
      <c r="AX101" s="136">
        <v>0</v>
      </c>
      <c r="AY101" s="136">
        <v>0</v>
      </c>
      <c r="AZ101" s="136">
        <v>0</v>
      </c>
      <c r="BA101" s="136">
        <v>6.7106619035496782E-6</v>
      </c>
      <c r="BB101" s="136">
        <v>3.1294913684823015E-4</v>
      </c>
      <c r="BC101" s="136">
        <v>1.3072885592876583E-3</v>
      </c>
      <c r="BD101" s="136">
        <v>0</v>
      </c>
      <c r="BE101" s="136">
        <v>1.6592295915370081E-5</v>
      </c>
      <c r="BF101" s="136">
        <v>5.1007483026500194E-5</v>
      </c>
      <c r="BG101" s="136">
        <v>0</v>
      </c>
      <c r="BH101" s="136">
        <v>0</v>
      </c>
      <c r="BI101" s="136">
        <v>2.6616808030906175E-6</v>
      </c>
    </row>
    <row r="102" spans="1:61" x14ac:dyDescent="0.35">
      <c r="A102" s="138">
        <v>1075</v>
      </c>
      <c r="B102" s="136">
        <v>3.9392875885741136E-4</v>
      </c>
      <c r="C102" s="136">
        <v>1.4014959283182597E-3</v>
      </c>
      <c r="D102" s="136">
        <v>1.8728554014473979E-2</v>
      </c>
      <c r="E102" s="136">
        <v>3.6181437011321253E-2</v>
      </c>
      <c r="F102" s="136">
        <v>2.878486803051453E-2</v>
      </c>
      <c r="G102" s="136">
        <v>4.8481305973385094E-3</v>
      </c>
      <c r="H102" s="136">
        <v>0</v>
      </c>
      <c r="I102" s="136">
        <v>1.1033876783721105E-4</v>
      </c>
      <c r="J102" s="136">
        <v>4.8007042848470771E-4</v>
      </c>
      <c r="K102" s="136">
        <v>0</v>
      </c>
      <c r="L102" s="136">
        <v>9.1948973197675863E-6</v>
      </c>
      <c r="M102" s="136">
        <v>8.8077437484089513E-5</v>
      </c>
      <c r="N102" s="136">
        <v>0</v>
      </c>
      <c r="O102" s="136">
        <v>9.6788392839658808E-6</v>
      </c>
      <c r="P102" s="136">
        <v>4.1135066956854996E-5</v>
      </c>
      <c r="Q102" s="136">
        <v>0</v>
      </c>
      <c r="R102" s="136">
        <v>4.5167916658507441E-6</v>
      </c>
      <c r="S102" s="136">
        <v>1.4840886902081018E-5</v>
      </c>
      <c r="T102" s="136">
        <v>0</v>
      </c>
      <c r="U102" s="136">
        <v>0</v>
      </c>
      <c r="V102" s="136">
        <v>0</v>
      </c>
      <c r="W102" s="136">
        <v>0</v>
      </c>
      <c r="X102" s="136">
        <v>0</v>
      </c>
      <c r="Y102" s="136">
        <v>1.0324095236230272E-5</v>
      </c>
      <c r="Z102" s="136">
        <v>0</v>
      </c>
      <c r="AA102" s="136">
        <v>5.8073035703795287E-6</v>
      </c>
      <c r="AB102" s="136">
        <v>0</v>
      </c>
      <c r="AC102" s="136">
        <v>0</v>
      </c>
      <c r="AD102" s="136">
        <v>0</v>
      </c>
      <c r="AE102" s="136">
        <v>0</v>
      </c>
      <c r="AF102" s="136">
        <v>0</v>
      </c>
      <c r="AG102" s="136">
        <v>7.0171584808752634E-6</v>
      </c>
      <c r="AH102" s="136"/>
      <c r="AI102" s="136">
        <v>0</v>
      </c>
      <c r="AJ102" s="136">
        <v>2.9036517851897643E-6</v>
      </c>
      <c r="AK102" s="136">
        <v>0</v>
      </c>
      <c r="AL102" s="136">
        <v>0</v>
      </c>
      <c r="AM102" s="136">
        <v>3.2262797613219603E-6</v>
      </c>
      <c r="AN102" s="136">
        <v>1.0033730057711296E-5</v>
      </c>
      <c r="AO102" s="136">
        <v>0</v>
      </c>
      <c r="AP102" s="136">
        <v>0</v>
      </c>
      <c r="AQ102" s="136">
        <v>0</v>
      </c>
      <c r="AR102" s="136">
        <v>0</v>
      </c>
      <c r="AS102" s="136">
        <v>3.2908053565483995E-6</v>
      </c>
      <c r="AT102" s="136">
        <v>0</v>
      </c>
      <c r="AU102" s="136">
        <v>0</v>
      </c>
      <c r="AV102" s="136">
        <v>0</v>
      </c>
      <c r="AW102" s="136">
        <v>0</v>
      </c>
      <c r="AX102" s="136">
        <v>0</v>
      </c>
      <c r="AY102" s="136">
        <v>0</v>
      </c>
      <c r="AZ102" s="136">
        <v>0</v>
      </c>
      <c r="BA102" s="136">
        <v>0</v>
      </c>
      <c r="BB102" s="136">
        <v>2.3713156245716409E-4</v>
      </c>
      <c r="BC102" s="136">
        <v>1.451825892594882E-3</v>
      </c>
      <c r="BD102" s="136">
        <v>0</v>
      </c>
      <c r="BE102" s="136">
        <v>9.9830313757476649E-6</v>
      </c>
      <c r="BF102" s="136">
        <v>5.5307653051233598E-5</v>
      </c>
      <c r="BG102" s="136">
        <v>0</v>
      </c>
      <c r="BH102" s="136">
        <v>0</v>
      </c>
      <c r="BI102" s="136">
        <v>0</v>
      </c>
    </row>
    <row r="103" spans="1:61" x14ac:dyDescent="0.35">
      <c r="A103" s="137">
        <v>1100</v>
      </c>
      <c r="B103" s="136">
        <v>4.258689284944988E-5</v>
      </c>
      <c r="C103" s="136">
        <v>5.9331284810710844E-4</v>
      </c>
      <c r="D103" s="136">
        <v>2.4552311611636249E-2</v>
      </c>
      <c r="E103" s="136">
        <v>3.7031239100453459E-2</v>
      </c>
      <c r="F103" s="136">
        <v>3.4003698172428931E-2</v>
      </c>
      <c r="G103" s="136">
        <v>5.0126708651659297E-3</v>
      </c>
      <c r="H103" s="136">
        <v>0</v>
      </c>
      <c r="I103" s="136">
        <v>7.1623410701347526E-5</v>
      </c>
      <c r="J103" s="136">
        <v>6.0541139721206579E-4</v>
      </c>
      <c r="K103" s="136">
        <v>0</v>
      </c>
      <c r="L103" s="136">
        <v>9.6788392839658804E-7</v>
      </c>
      <c r="M103" s="136">
        <v>2.6278048655967363E-4</v>
      </c>
      <c r="N103" s="136">
        <v>0</v>
      </c>
      <c r="O103" s="136">
        <v>5.323361606181235E-6</v>
      </c>
      <c r="P103" s="136">
        <v>5.855697766799358E-5</v>
      </c>
      <c r="Q103" s="136">
        <v>0</v>
      </c>
      <c r="R103" s="136">
        <v>0</v>
      </c>
      <c r="S103" s="136">
        <v>2.1938702376989329E-5</v>
      </c>
      <c r="T103" s="136">
        <v>0</v>
      </c>
      <c r="U103" s="136">
        <v>0</v>
      </c>
      <c r="V103" s="136">
        <v>0</v>
      </c>
      <c r="W103" s="136">
        <v>0</v>
      </c>
      <c r="X103" s="136">
        <v>0</v>
      </c>
      <c r="Y103" s="136">
        <v>0</v>
      </c>
      <c r="Z103" s="136">
        <v>0</v>
      </c>
      <c r="AA103" s="136">
        <v>0</v>
      </c>
      <c r="AB103" s="136">
        <v>0</v>
      </c>
      <c r="AC103" s="136">
        <v>0</v>
      </c>
      <c r="AD103" s="136">
        <v>0</v>
      </c>
      <c r="AE103" s="136">
        <v>0</v>
      </c>
      <c r="AF103" s="136">
        <v>0</v>
      </c>
      <c r="AG103" s="136">
        <v>1.9357678567931761E-6</v>
      </c>
      <c r="AH103" s="136"/>
      <c r="AI103" s="136">
        <v>0</v>
      </c>
      <c r="AJ103" s="136">
        <v>0</v>
      </c>
      <c r="AK103" s="136">
        <v>0</v>
      </c>
      <c r="AL103" s="136">
        <v>0</v>
      </c>
      <c r="AM103" s="136">
        <v>0</v>
      </c>
      <c r="AN103" s="136">
        <v>6.7751874987761169E-6</v>
      </c>
      <c r="AO103" s="136">
        <v>0</v>
      </c>
      <c r="AP103" s="136">
        <v>0</v>
      </c>
      <c r="AQ103" s="136">
        <v>0</v>
      </c>
      <c r="AR103" s="136">
        <v>0</v>
      </c>
      <c r="AS103" s="136">
        <v>0</v>
      </c>
      <c r="AT103" s="136">
        <v>0</v>
      </c>
      <c r="AU103" s="136">
        <v>0</v>
      </c>
      <c r="AV103" s="136">
        <v>0</v>
      </c>
      <c r="AW103" s="136">
        <v>0</v>
      </c>
      <c r="AX103" s="136">
        <v>0</v>
      </c>
      <c r="AY103" s="136">
        <v>0</v>
      </c>
      <c r="AZ103" s="136">
        <v>0</v>
      </c>
      <c r="BA103" s="136">
        <v>0</v>
      </c>
      <c r="BB103" s="136">
        <v>1.2821235771493471E-4</v>
      </c>
      <c r="BC103" s="136">
        <v>1.7494502005768328E-3</v>
      </c>
      <c r="BD103" s="136">
        <v>0</v>
      </c>
      <c r="BE103" s="136">
        <v>0</v>
      </c>
      <c r="BF103" s="136">
        <v>1.6592295915370081E-5</v>
      </c>
      <c r="BG103" s="136">
        <v>0</v>
      </c>
      <c r="BH103" s="136">
        <v>0</v>
      </c>
      <c r="BI103" s="136">
        <v>0</v>
      </c>
    </row>
    <row r="104" spans="1:61" x14ac:dyDescent="0.35">
      <c r="A104" s="134"/>
    </row>
    <row r="105" spans="1:61" x14ac:dyDescent="0.35">
      <c r="A105" s="134"/>
      <c r="B105" s="133"/>
      <c r="C105" s="133"/>
      <c r="D105" s="133"/>
    </row>
    <row r="106" spans="1:61" x14ac:dyDescent="0.35">
      <c r="A106" s="135"/>
      <c r="B106" s="133"/>
      <c r="C106" s="133"/>
      <c r="D106" s="133"/>
    </row>
    <row r="107" spans="1:61" x14ac:dyDescent="0.35">
      <c r="A107" s="134"/>
      <c r="B107" s="133"/>
      <c r="C107" s="133"/>
      <c r="D107" s="133"/>
    </row>
    <row r="108" spans="1:61" x14ac:dyDescent="0.35">
      <c r="A108" s="134"/>
      <c r="B108" s="133"/>
      <c r="C108" s="133"/>
      <c r="D108" s="133"/>
    </row>
    <row r="109" spans="1:61" x14ac:dyDescent="0.35">
      <c r="A109" s="134"/>
      <c r="B109" s="133"/>
      <c r="C109" s="133"/>
      <c r="D109" s="133"/>
    </row>
    <row r="110" spans="1:61" x14ac:dyDescent="0.35">
      <c r="A110" s="134"/>
      <c r="B110" s="133"/>
      <c r="C110" s="133"/>
      <c r="D110" s="133"/>
    </row>
    <row r="111" spans="1:61" x14ac:dyDescent="0.35">
      <c r="A111" s="134"/>
      <c r="B111" s="133"/>
      <c r="C111" s="133"/>
      <c r="D111" s="133"/>
    </row>
    <row r="112" spans="1:61" x14ac:dyDescent="0.35">
      <c r="A112" s="134"/>
      <c r="B112" s="133"/>
      <c r="C112" s="133"/>
      <c r="D112" s="133"/>
    </row>
    <row r="113" spans="1:4" x14ac:dyDescent="0.35">
      <c r="A113" s="135"/>
      <c r="B113" s="133"/>
      <c r="C113" s="133"/>
      <c r="D113" s="133"/>
    </row>
    <row r="114" spans="1:4" x14ac:dyDescent="0.35">
      <c r="A114" s="135"/>
      <c r="B114" s="133"/>
      <c r="C114" s="133"/>
      <c r="D114" s="133"/>
    </row>
    <row r="115" spans="1:4" x14ac:dyDescent="0.35">
      <c r="A115" s="135"/>
      <c r="B115" s="133"/>
      <c r="C115" s="133"/>
      <c r="D115" s="133"/>
    </row>
    <row r="116" spans="1:4" x14ac:dyDescent="0.35">
      <c r="A116" s="134"/>
      <c r="B116" s="133"/>
      <c r="C116" s="133"/>
      <c r="D116" s="133"/>
    </row>
    <row r="117" spans="1:4" x14ac:dyDescent="0.35">
      <c r="A117" s="135"/>
      <c r="B117" s="133"/>
      <c r="C117" s="133"/>
      <c r="D117" s="133"/>
    </row>
    <row r="118" spans="1:4" x14ac:dyDescent="0.35">
      <c r="A118" s="135"/>
      <c r="B118" s="133"/>
      <c r="C118" s="133"/>
      <c r="D118" s="133"/>
    </row>
    <row r="119" spans="1:4" x14ac:dyDescent="0.35">
      <c r="A119" s="135"/>
      <c r="B119" s="133"/>
      <c r="C119" s="133"/>
      <c r="D119" s="133"/>
    </row>
    <row r="120" spans="1:4" x14ac:dyDescent="0.35">
      <c r="A120" s="134"/>
      <c r="B120" s="133"/>
      <c r="C120" s="133"/>
      <c r="D120" s="133"/>
    </row>
    <row r="121" spans="1:4" x14ac:dyDescent="0.35">
      <c r="A121" s="134"/>
      <c r="B121" s="133"/>
      <c r="C121" s="133"/>
      <c r="D121" s="133"/>
    </row>
    <row r="122" spans="1:4" x14ac:dyDescent="0.35">
      <c r="A122" s="135"/>
      <c r="B122" s="133"/>
      <c r="C122" s="133"/>
      <c r="D122" s="133"/>
    </row>
    <row r="123" spans="1:4" x14ac:dyDescent="0.35">
      <c r="A123" s="135"/>
      <c r="B123" s="133"/>
      <c r="C123" s="133"/>
      <c r="D123" s="133"/>
    </row>
    <row r="124" spans="1:4" x14ac:dyDescent="0.35">
      <c r="A124" s="134"/>
      <c r="B124" s="133"/>
      <c r="C124" s="133"/>
      <c r="D124" s="133"/>
    </row>
  </sheetData>
  <mergeCells count="108">
    <mergeCell ref="BA3:BB3"/>
    <mergeCell ref="BA29:BB29"/>
    <mergeCell ref="BA55:BB55"/>
    <mergeCell ref="BA2:BB2"/>
    <mergeCell ref="AL3:AM3"/>
    <mergeCell ref="AV3:AX3"/>
    <mergeCell ref="AV2:AX2"/>
    <mergeCell ref="AP55:AQ55"/>
    <mergeCell ref="AT55:AU55"/>
    <mergeCell ref="AT3:AU3"/>
    <mergeCell ref="AR55:AS55"/>
    <mergeCell ref="AY55:AZ55"/>
    <mergeCell ref="AY29:AZ29"/>
    <mergeCell ref="AV29:AX29"/>
    <mergeCell ref="AV55:AX55"/>
    <mergeCell ref="AY3:AZ3"/>
    <mergeCell ref="AN55:AO55"/>
    <mergeCell ref="AL55:AM55"/>
    <mergeCell ref="X1:Y1"/>
    <mergeCell ref="Z1:AA1"/>
    <mergeCell ref="X3:Y3"/>
    <mergeCell ref="Z3:AA3"/>
    <mergeCell ref="AL29:AM29"/>
    <mergeCell ref="AP54:AQ54"/>
    <mergeCell ref="AT54:AU54"/>
    <mergeCell ref="AP2:AQ2"/>
    <mergeCell ref="AT2:AU2"/>
    <mergeCell ref="AT29:AU29"/>
    <mergeCell ref="AP28:AQ28"/>
    <mergeCell ref="AT28:AU28"/>
    <mergeCell ref="AP29:AQ29"/>
    <mergeCell ref="AP3:AQ3"/>
    <mergeCell ref="AJ29:AK29"/>
    <mergeCell ref="AR29:AS29"/>
    <mergeCell ref="AH3:AI3"/>
    <mergeCell ref="AJ3:AK3"/>
    <mergeCell ref="AR3:AS3"/>
    <mergeCell ref="AD3:AE3"/>
    <mergeCell ref="AF3:AG3"/>
    <mergeCell ref="AN3:AO3"/>
    <mergeCell ref="AN29:AO29"/>
    <mergeCell ref="AD29:AE29"/>
    <mergeCell ref="AF29:AG29"/>
    <mergeCell ref="AH55:AI55"/>
    <mergeCell ref="AB3:AC3"/>
    <mergeCell ref="AB29:AC29"/>
    <mergeCell ref="AJ55:AK55"/>
    <mergeCell ref="AH29:AI29"/>
    <mergeCell ref="AF55:AG55"/>
    <mergeCell ref="AB55:AC55"/>
    <mergeCell ref="T29:U29"/>
    <mergeCell ref="V29:W29"/>
    <mergeCell ref="AD55:AE55"/>
    <mergeCell ref="V55:W55"/>
    <mergeCell ref="X55:Y55"/>
    <mergeCell ref="F3:G3"/>
    <mergeCell ref="H3:I3"/>
    <mergeCell ref="J3:K3"/>
    <mergeCell ref="F29:G29"/>
    <mergeCell ref="H29:I29"/>
    <mergeCell ref="J29:K29"/>
    <mergeCell ref="B81:D81"/>
    <mergeCell ref="E81:G81"/>
    <mergeCell ref="H81:J81"/>
    <mergeCell ref="K81:M81"/>
    <mergeCell ref="B3:C3"/>
    <mergeCell ref="D3:E3"/>
    <mergeCell ref="B29:C29"/>
    <mergeCell ref="D29:E29"/>
    <mergeCell ref="B55:C55"/>
    <mergeCell ref="D55:E55"/>
    <mergeCell ref="F55:G55"/>
    <mergeCell ref="H55:I55"/>
    <mergeCell ref="J55:K55"/>
    <mergeCell ref="L55:M55"/>
    <mergeCell ref="L29:M29"/>
    <mergeCell ref="T81:V81"/>
    <mergeCell ref="N55:O55"/>
    <mergeCell ref="N29:O29"/>
    <mergeCell ref="P29:Q29"/>
    <mergeCell ref="R29:S29"/>
    <mergeCell ref="W81:Y81"/>
    <mergeCell ref="Z81:AB81"/>
    <mergeCell ref="L3:M3"/>
    <mergeCell ref="N3:O3"/>
    <mergeCell ref="P3:Q3"/>
    <mergeCell ref="R3:S3"/>
    <mergeCell ref="V3:W3"/>
    <mergeCell ref="T3:U3"/>
    <mergeCell ref="N81:P81"/>
    <mergeCell ref="Q81:S81"/>
    <mergeCell ref="X29:Y29"/>
    <mergeCell ref="Z29:AA29"/>
    <mergeCell ref="P55:Q55"/>
    <mergeCell ref="R55:S55"/>
    <mergeCell ref="T55:U55"/>
    <mergeCell ref="Z55:AA55"/>
    <mergeCell ref="AU81:AW81"/>
    <mergeCell ref="BG81:BI81"/>
    <mergeCell ref="AX81:AZ81"/>
    <mergeCell ref="BA81:BC81"/>
    <mergeCell ref="BD81:BF81"/>
    <mergeCell ref="AC81:AE81"/>
    <mergeCell ref="AF81:AH81"/>
    <mergeCell ref="AI81:AK81"/>
    <mergeCell ref="AL81:AN81"/>
    <mergeCell ref="AO81:AQ81"/>
    <mergeCell ref="AR81:AT8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3A0EA-BC93-4048-9252-70AA31BF9CA5}">
  <dimension ref="A1:CV115"/>
  <sheetViews>
    <sheetView topLeftCell="BJ1" zoomScale="69" zoomScaleNormal="69" workbookViewId="0">
      <selection activeCell="BP93" sqref="BP93:BR93"/>
    </sheetView>
  </sheetViews>
  <sheetFormatPr baseColWidth="10" defaultColWidth="9.1796875" defaultRowHeight="14.5" x14ac:dyDescent="0.35"/>
  <cols>
    <col min="1" max="2" width="12.54296875" customWidth="1"/>
    <col min="4" max="4" width="13" customWidth="1"/>
    <col min="5" max="5" width="18.81640625" customWidth="1"/>
    <col min="6" max="7" width="15.54296875" customWidth="1"/>
    <col min="8" max="8" width="17.54296875" customWidth="1"/>
    <col min="9" max="10" width="18.26953125" customWidth="1"/>
    <col min="11" max="11" width="18" customWidth="1"/>
    <col min="12" max="12" width="18.54296875" customWidth="1"/>
    <col min="14" max="14" width="21.1796875" customWidth="1"/>
    <col min="15" max="16" width="13.453125" customWidth="1"/>
    <col min="17" max="17" width="16" customWidth="1"/>
    <col min="18" max="18" width="22.453125" customWidth="1"/>
    <col min="19" max="20" width="16.81640625" customWidth="1"/>
    <col min="22" max="22" width="22.54296875" customWidth="1"/>
    <col min="23" max="24" width="22.7265625" customWidth="1"/>
    <col min="26" max="26" width="31.26953125" customWidth="1"/>
    <col min="27" max="28" width="26.453125" customWidth="1"/>
    <col min="30" max="32" width="23.7265625" customWidth="1"/>
    <col min="34" max="36" width="17.81640625" customWidth="1"/>
    <col min="38" max="38" width="16.26953125" customWidth="1"/>
    <col min="40" max="42" width="16.453125" customWidth="1"/>
    <col min="44" max="46" width="24.7265625" customWidth="1"/>
    <col min="48" max="50" width="26.7265625" customWidth="1"/>
    <col min="52" max="52" width="22.26953125" customWidth="1"/>
    <col min="54" max="56" width="17.7265625" customWidth="1"/>
    <col min="58" max="60" width="17.81640625" customWidth="1"/>
    <col min="62" max="62" width="23.81640625" customWidth="1"/>
    <col min="63" max="64" width="17.81640625" customWidth="1"/>
    <col min="66" max="66" width="15" customWidth="1"/>
    <col min="67" max="67" width="16.81640625" customWidth="1"/>
    <col min="68" max="68" width="27.26953125" customWidth="1"/>
    <col min="69" max="69" width="17" customWidth="1"/>
    <col min="70" max="72" width="21.81640625" customWidth="1"/>
    <col min="74" max="76" width="19" customWidth="1"/>
    <col min="78" max="78" width="20" customWidth="1"/>
    <col min="79" max="79" width="22.453125" customWidth="1"/>
    <col min="80" max="80" width="20" customWidth="1"/>
    <col min="82" max="84" width="25.54296875" customWidth="1"/>
    <col min="86" max="88" width="23.81640625" customWidth="1"/>
    <col min="90" max="92" width="15.81640625" customWidth="1"/>
    <col min="93" max="93" width="12.54296875" customWidth="1"/>
    <col min="94" max="94" width="12.81640625" customWidth="1"/>
    <col min="95" max="95" width="15.1796875" customWidth="1"/>
    <col min="96" max="96" width="17.1796875" customWidth="1"/>
    <col min="98" max="98" width="17.7265625" customWidth="1"/>
    <col min="99" max="99" width="17.1796875" customWidth="1"/>
    <col min="100" max="100" width="19.7265625" customWidth="1"/>
  </cols>
  <sheetData>
    <row r="1" spans="1:100" x14ac:dyDescent="0.35">
      <c r="AH1" s="136" t="s">
        <v>306</v>
      </c>
      <c r="AI1" s="151">
        <f>AVERAGE(AI10:AI17)</f>
        <v>4.6417718531333563</v>
      </c>
      <c r="AJ1" s="136">
        <v>5.0000000000000001E-3</v>
      </c>
    </row>
    <row r="2" spans="1:100" x14ac:dyDescent="0.35">
      <c r="AH2" s="136" t="s">
        <v>305</v>
      </c>
      <c r="AI2" s="151">
        <f>AVERAGE(AI41:AI48)</f>
        <v>4.7436658179317082</v>
      </c>
      <c r="AJ2" s="136">
        <v>5.0000000000000001E-3</v>
      </c>
    </row>
    <row r="3" spans="1:100" x14ac:dyDescent="0.35">
      <c r="AH3" s="136" t="s">
        <v>304</v>
      </c>
      <c r="AI3" s="151">
        <f>AVERAGE(AI12:AI19)</f>
        <v>4.2951830515661618</v>
      </c>
      <c r="AJ3" s="136">
        <v>5.0000000000000001E-3</v>
      </c>
    </row>
    <row r="4" spans="1:100" ht="23.5" x14ac:dyDescent="0.55000000000000004">
      <c r="A4" s="191" t="s">
        <v>309</v>
      </c>
    </row>
    <row r="6" spans="1:100" s="183" customFormat="1" ht="21" x14ac:dyDescent="0.5">
      <c r="A6" s="183" t="s">
        <v>303</v>
      </c>
      <c r="D6" s="183">
        <v>8</v>
      </c>
      <c r="F6" s="236">
        <v>7</v>
      </c>
      <c r="G6" s="236"/>
      <c r="H6" s="236"/>
      <c r="J6" s="236">
        <v>5.25</v>
      </c>
      <c r="K6" s="236"/>
      <c r="L6" s="236"/>
      <c r="N6" s="236">
        <v>7</v>
      </c>
      <c r="O6" s="236"/>
      <c r="P6" s="236"/>
      <c r="R6" s="236">
        <v>5.5</v>
      </c>
      <c r="S6" s="236"/>
      <c r="T6" s="236"/>
      <c r="V6" s="236">
        <v>5</v>
      </c>
      <c r="W6" s="236"/>
      <c r="X6" s="236"/>
      <c r="Z6" s="236">
        <v>8</v>
      </c>
      <c r="AA6" s="236"/>
      <c r="AB6" s="236"/>
      <c r="AD6" s="236">
        <v>5.25</v>
      </c>
      <c r="AE6" s="236"/>
      <c r="AF6" s="236"/>
      <c r="AH6" s="236">
        <v>6.25</v>
      </c>
      <c r="AI6" s="236"/>
      <c r="AJ6" s="236"/>
      <c r="AN6" s="236">
        <v>7.25</v>
      </c>
      <c r="AO6" s="236"/>
      <c r="AP6" s="236"/>
      <c r="AR6" s="236">
        <v>8</v>
      </c>
      <c r="AS6" s="236"/>
      <c r="AT6" s="236"/>
      <c r="AV6" s="236">
        <v>4.5</v>
      </c>
      <c r="AW6" s="236"/>
      <c r="AX6" s="236"/>
      <c r="BB6" s="236">
        <v>9</v>
      </c>
      <c r="BC6" s="236"/>
      <c r="BD6" s="236"/>
      <c r="BF6" s="236">
        <v>10</v>
      </c>
      <c r="BG6" s="236"/>
      <c r="BH6" s="236"/>
      <c r="BJ6" s="236">
        <v>8</v>
      </c>
      <c r="BK6" s="236"/>
      <c r="BL6" s="236"/>
      <c r="BN6" s="236">
        <v>9</v>
      </c>
      <c r="BO6" s="236"/>
      <c r="BP6" s="236"/>
      <c r="BR6" s="236">
        <v>9</v>
      </c>
      <c r="BS6" s="236"/>
      <c r="BT6" s="236"/>
      <c r="BV6" s="236">
        <v>11</v>
      </c>
      <c r="BW6" s="236"/>
      <c r="BX6" s="236"/>
      <c r="BZ6" s="236">
        <v>10.5</v>
      </c>
      <c r="CA6" s="236"/>
      <c r="CB6" s="236"/>
      <c r="CD6" s="236">
        <v>12</v>
      </c>
      <c r="CE6" s="236"/>
      <c r="CF6" s="236"/>
      <c r="CH6" s="236">
        <v>14</v>
      </c>
      <c r="CI6" s="236"/>
      <c r="CJ6" s="236"/>
      <c r="CL6" s="236">
        <v>13.25</v>
      </c>
      <c r="CM6" s="236"/>
      <c r="CN6" s="236"/>
      <c r="CP6" s="236">
        <v>11</v>
      </c>
      <c r="CQ6" s="236"/>
      <c r="CR6" s="236"/>
      <c r="CT6" s="236">
        <v>12</v>
      </c>
      <c r="CU6" s="236"/>
      <c r="CV6" s="236"/>
    </row>
    <row r="7" spans="1:100" s="180" customFormat="1" ht="23.5" x14ac:dyDescent="0.55000000000000004">
      <c r="A7" s="170" t="s">
        <v>308</v>
      </c>
      <c r="B7" s="170"/>
      <c r="Z7" s="237" t="s">
        <v>302</v>
      </c>
      <c r="AA7" s="237"/>
      <c r="AB7" s="237"/>
      <c r="AD7" s="237" t="s">
        <v>301</v>
      </c>
      <c r="AE7" s="237"/>
      <c r="AF7" s="237"/>
      <c r="AZ7" s="181" t="s">
        <v>300</v>
      </c>
    </row>
    <row r="8" spans="1:100" s="169" customFormat="1" ht="21" x14ac:dyDescent="0.5">
      <c r="A8" s="169" t="s">
        <v>296</v>
      </c>
      <c r="D8" s="169">
        <v>5</v>
      </c>
      <c r="F8" s="235">
        <v>7.5</v>
      </c>
      <c r="G8" s="235"/>
      <c r="H8" s="235"/>
      <c r="J8" s="234">
        <v>7.8</v>
      </c>
      <c r="K8" s="234"/>
      <c r="L8" s="234"/>
      <c r="N8" s="235">
        <v>8.15</v>
      </c>
      <c r="O8" s="235"/>
      <c r="P8" s="235"/>
      <c r="R8" s="234">
        <v>8.1999999999999993</v>
      </c>
      <c r="S8" s="234"/>
      <c r="T8" s="234"/>
      <c r="V8" s="235">
        <v>8.6</v>
      </c>
      <c r="W8" s="235"/>
      <c r="X8" s="235"/>
      <c r="Z8" s="235">
        <v>8.8000000000000007</v>
      </c>
      <c r="AA8" s="235"/>
      <c r="AB8" s="235"/>
      <c r="AD8" s="235">
        <v>8.9</v>
      </c>
      <c r="AE8" s="235"/>
      <c r="AF8" s="235"/>
      <c r="AH8" s="235">
        <v>9.3000000000000007</v>
      </c>
      <c r="AI8" s="235"/>
      <c r="AJ8" s="235"/>
      <c r="AL8" s="169">
        <v>9.9</v>
      </c>
      <c r="AN8" s="235">
        <v>10</v>
      </c>
      <c r="AO8" s="235"/>
      <c r="AP8" s="235"/>
      <c r="AR8" s="235">
        <v>10.1</v>
      </c>
      <c r="AS8" s="235"/>
      <c r="AT8" s="235"/>
      <c r="AV8" s="235">
        <v>10.3</v>
      </c>
      <c r="AW8" s="235"/>
      <c r="AX8" s="235"/>
      <c r="AZ8" s="169">
        <v>10.5</v>
      </c>
      <c r="BB8" s="234">
        <v>10.7</v>
      </c>
      <c r="BC8" s="234"/>
      <c r="BD8" s="234"/>
      <c r="BF8" s="235">
        <v>11.4</v>
      </c>
      <c r="BG8" s="235"/>
      <c r="BH8" s="235"/>
      <c r="BJ8" s="235">
        <v>11.8</v>
      </c>
      <c r="BK8" s="235"/>
      <c r="BL8" s="235"/>
      <c r="BN8" s="235">
        <v>12.84</v>
      </c>
      <c r="BO8" s="235"/>
      <c r="BP8" s="235"/>
      <c r="BR8" s="235">
        <v>14.9</v>
      </c>
      <c r="BS8" s="235"/>
      <c r="BT8" s="235"/>
      <c r="BV8" s="235">
        <v>15.9</v>
      </c>
      <c r="BW8" s="235"/>
      <c r="BX8" s="235"/>
      <c r="BZ8" s="235">
        <v>16.97</v>
      </c>
      <c r="CA8" s="235"/>
      <c r="CB8" s="235"/>
      <c r="CD8" s="169">
        <v>17.100000000000001</v>
      </c>
      <c r="CH8" s="235">
        <v>17.5</v>
      </c>
      <c r="CI8" s="235"/>
      <c r="CJ8" s="235"/>
      <c r="CL8" s="235">
        <v>18.5</v>
      </c>
      <c r="CM8" s="235"/>
      <c r="CN8" s="235"/>
      <c r="CP8" s="235">
        <v>19.7</v>
      </c>
      <c r="CQ8" s="235"/>
      <c r="CR8" s="235"/>
      <c r="CT8" s="235">
        <v>20.8</v>
      </c>
      <c r="CU8" s="235"/>
      <c r="CV8" s="235"/>
    </row>
    <row r="9" spans="1:100" s="166" customFormat="1" ht="21" x14ac:dyDescent="0.5">
      <c r="A9" s="166" t="s">
        <v>46</v>
      </c>
      <c r="B9" s="166" t="s">
        <v>295</v>
      </c>
      <c r="D9" s="166" t="s">
        <v>294</v>
      </c>
      <c r="F9" s="153" t="s">
        <v>280</v>
      </c>
      <c r="G9" s="165" t="s">
        <v>282</v>
      </c>
      <c r="H9" s="164" t="s">
        <v>281</v>
      </c>
      <c r="J9" s="153" t="s">
        <v>279</v>
      </c>
      <c r="K9" s="165" t="s">
        <v>282</v>
      </c>
      <c r="L9" s="164" t="s">
        <v>281</v>
      </c>
      <c r="N9" s="153" t="s">
        <v>278</v>
      </c>
      <c r="O9" s="165" t="s">
        <v>282</v>
      </c>
      <c r="P9" s="164" t="s">
        <v>281</v>
      </c>
      <c r="R9" s="153" t="s">
        <v>277</v>
      </c>
      <c r="S9" s="165" t="s">
        <v>282</v>
      </c>
      <c r="T9" s="164" t="s">
        <v>281</v>
      </c>
      <c r="V9" s="153" t="s">
        <v>293</v>
      </c>
      <c r="W9" s="165" t="s">
        <v>282</v>
      </c>
      <c r="X9" s="164" t="s">
        <v>281</v>
      </c>
      <c r="Z9" s="153" t="s">
        <v>292</v>
      </c>
      <c r="AA9" s="165" t="s">
        <v>282</v>
      </c>
      <c r="AB9" s="164" t="s">
        <v>281</v>
      </c>
      <c r="AD9" s="153" t="s">
        <v>291</v>
      </c>
      <c r="AE9" s="165" t="s">
        <v>282</v>
      </c>
      <c r="AF9" s="164" t="s">
        <v>281</v>
      </c>
      <c r="AH9" s="179" t="s">
        <v>290</v>
      </c>
      <c r="AI9" s="165" t="s">
        <v>282</v>
      </c>
      <c r="AJ9" s="164" t="s">
        <v>281</v>
      </c>
      <c r="AL9" s="166" t="s">
        <v>171</v>
      </c>
      <c r="AN9" s="153" t="s">
        <v>272</v>
      </c>
      <c r="AO9" s="165" t="s">
        <v>282</v>
      </c>
      <c r="AP9" s="164" t="s">
        <v>281</v>
      </c>
      <c r="AR9" s="153" t="s">
        <v>289</v>
      </c>
      <c r="AS9" s="165" t="s">
        <v>282</v>
      </c>
      <c r="AT9" s="164" t="s">
        <v>281</v>
      </c>
      <c r="AV9" s="153" t="s">
        <v>288</v>
      </c>
      <c r="AW9" s="165" t="s">
        <v>282</v>
      </c>
      <c r="AX9" s="164" t="s">
        <v>281</v>
      </c>
      <c r="AZ9" s="166" t="s">
        <v>287</v>
      </c>
      <c r="BB9" s="153" t="s">
        <v>269</v>
      </c>
      <c r="BC9" s="165" t="s">
        <v>282</v>
      </c>
      <c r="BD9" s="164" t="s">
        <v>281</v>
      </c>
      <c r="BF9" s="153" t="s">
        <v>268</v>
      </c>
      <c r="BG9" s="165" t="s">
        <v>282</v>
      </c>
      <c r="BH9" s="164" t="s">
        <v>281</v>
      </c>
      <c r="BJ9" s="153" t="s">
        <v>286</v>
      </c>
      <c r="BK9" s="165" t="s">
        <v>282</v>
      </c>
      <c r="BL9" s="164" t="s">
        <v>281</v>
      </c>
      <c r="BN9" s="153" t="s">
        <v>285</v>
      </c>
      <c r="BO9" s="165" t="s">
        <v>282</v>
      </c>
      <c r="BP9" s="164" t="s">
        <v>281</v>
      </c>
      <c r="BR9" s="153" t="s">
        <v>265</v>
      </c>
      <c r="BS9" s="165" t="s">
        <v>282</v>
      </c>
      <c r="BT9" s="164" t="s">
        <v>281</v>
      </c>
      <c r="BV9" s="152" t="s">
        <v>264</v>
      </c>
      <c r="BW9" s="165" t="s">
        <v>282</v>
      </c>
      <c r="BX9" s="164" t="s">
        <v>281</v>
      </c>
      <c r="BZ9" s="153" t="s">
        <v>284</v>
      </c>
      <c r="CA9" s="165" t="s">
        <v>282</v>
      </c>
      <c r="CB9" s="167" t="s">
        <v>281</v>
      </c>
      <c r="CD9" s="153" t="s">
        <v>283</v>
      </c>
      <c r="CE9" s="165" t="s">
        <v>282</v>
      </c>
      <c r="CF9" s="167" t="s">
        <v>281</v>
      </c>
      <c r="CH9" s="153" t="s">
        <v>261</v>
      </c>
      <c r="CI9" s="165" t="s">
        <v>282</v>
      </c>
      <c r="CJ9" s="167" t="s">
        <v>281</v>
      </c>
      <c r="CL9" s="153" t="s">
        <v>260</v>
      </c>
      <c r="CM9" s="165" t="s">
        <v>282</v>
      </c>
      <c r="CN9" s="164" t="s">
        <v>281</v>
      </c>
      <c r="CP9" s="153" t="s">
        <v>259</v>
      </c>
      <c r="CQ9" s="165" t="s">
        <v>282</v>
      </c>
      <c r="CR9" s="164" t="s">
        <v>281</v>
      </c>
      <c r="CT9" s="153" t="s">
        <v>258</v>
      </c>
      <c r="CU9" s="165" t="s">
        <v>282</v>
      </c>
      <c r="CV9" s="164" t="s">
        <v>281</v>
      </c>
    </row>
    <row r="10" spans="1:100" s="172" customFormat="1" ht="15.5" x14ac:dyDescent="0.35">
      <c r="A10" s="176">
        <v>600</v>
      </c>
      <c r="B10" s="176">
        <f>A10/600</f>
        <v>1</v>
      </c>
      <c r="D10" s="157">
        <v>37765239.799999997</v>
      </c>
      <c r="F10" s="157">
        <v>0</v>
      </c>
      <c r="G10" s="157">
        <f t="shared" ref="G10:G30" si="0">F10/D10*B10</f>
        <v>0</v>
      </c>
      <c r="H10" s="157">
        <f t="shared" ref="H10:H30" si="1">G10*0.005/$AI$1*$F$6/$AH$6</f>
        <v>0</v>
      </c>
      <c r="J10" s="160">
        <v>238558.36</v>
      </c>
      <c r="K10" s="157">
        <f t="shared" ref="K10:K30" si="2">J10/D10*B10</f>
        <v>6.3168766109622321E-3</v>
      </c>
      <c r="L10" s="157">
        <f t="shared" ref="L10:L30" si="3">K10*0.005/$AI$1*$J$6/$AH$6</f>
        <v>5.7156798320736324E-6</v>
      </c>
      <c r="N10" s="157">
        <v>0</v>
      </c>
      <c r="O10" s="157">
        <f t="shared" ref="O10:O30" si="4">N10/D10*B10</f>
        <v>0</v>
      </c>
      <c r="P10" s="157">
        <f t="shared" ref="P10:P30" si="5">O10*0.005/$AI$1*$N$6/$AH$6</f>
        <v>0</v>
      </c>
      <c r="R10" s="157">
        <v>0</v>
      </c>
      <c r="S10" s="157">
        <f t="shared" ref="S10:S30" si="6">R10/D10*B10</f>
        <v>0</v>
      </c>
      <c r="T10" s="175">
        <f t="shared" ref="T10:T30" si="7">S10*0.005/$AI$1*$R$6/$AH$6</f>
        <v>0</v>
      </c>
      <c r="V10" s="157">
        <v>0</v>
      </c>
      <c r="W10" s="157">
        <f t="shared" ref="W10:W30" si="8">V10/D10*B10</f>
        <v>0</v>
      </c>
      <c r="X10" s="157">
        <f t="shared" ref="X10:X30" si="9">W10*0.005/$AI$1*$V$6/$AH$6</f>
        <v>0</v>
      </c>
      <c r="Z10" s="157">
        <v>0</v>
      </c>
      <c r="AA10" s="157">
        <f t="shared" ref="AA10:AA30" si="10">Z10/D10*B10</f>
        <v>0</v>
      </c>
      <c r="AB10" s="157">
        <f t="shared" ref="AB10:AB30" si="11">AA10*0.005/$AI$1*$Z$6/$AH$6</f>
        <v>0</v>
      </c>
      <c r="AD10" s="157">
        <v>0</v>
      </c>
      <c r="AE10" s="157">
        <f t="shared" ref="AE10:AE30" si="12">AD10/D10*B10</f>
        <v>0</v>
      </c>
      <c r="AF10" s="157">
        <f t="shared" ref="AF10:AF30" si="13">AE10*0.005/$AI$1*$AD$6/$AH$6</f>
        <v>0</v>
      </c>
      <c r="AH10" s="157">
        <v>149473222.09999999</v>
      </c>
      <c r="AI10" s="157">
        <f t="shared" ref="AI10:AI30" si="14">AH10/D10*B10</f>
        <v>3.957957711683854</v>
      </c>
      <c r="AJ10" s="157">
        <f t="shared" ref="AJ10:AJ30" si="15">AI10/$AI$1*$AJ$1</f>
        <v>4.2634125899704617E-3</v>
      </c>
      <c r="AL10" s="157">
        <v>0</v>
      </c>
      <c r="AN10" s="157">
        <v>103288.11</v>
      </c>
      <c r="AO10" s="157">
        <f t="shared" ref="AO10:AO30" si="16">AN10/D10*B10</f>
        <v>2.7350047437008466E-3</v>
      </c>
      <c r="AP10" s="157">
        <f t="shared" ref="AP10:AP30" si="17">AO10*0.005/$AI$1*$AN$6/$AH$6</f>
        <v>3.4174509250722482E-6</v>
      </c>
      <c r="AR10" s="157">
        <v>0</v>
      </c>
      <c r="AS10" s="157">
        <f t="shared" ref="AS10:AS30" si="18">AR10/D10*B10</f>
        <v>0</v>
      </c>
      <c r="AT10" s="157">
        <f t="shared" ref="AT10:AT30" si="19">AS10*0.005/$AI$1*$AR$6/$AH$6</f>
        <v>0</v>
      </c>
      <c r="AV10" s="157">
        <v>0</v>
      </c>
      <c r="AW10" s="157">
        <f t="shared" ref="AW10:AW30" si="20">AV10/D10*B10</f>
        <v>0</v>
      </c>
      <c r="AX10" s="157">
        <f t="shared" ref="AX10:AX30" si="21">AW10*0.005/$AI$1*$AV$6/$AH$6</f>
        <v>0</v>
      </c>
      <c r="AZ10" s="157">
        <v>0</v>
      </c>
      <c r="BB10" s="157">
        <v>0</v>
      </c>
      <c r="BC10" s="160">
        <f t="shared" ref="BC10:BC30" si="22">BB10/D10*B10</f>
        <v>0</v>
      </c>
      <c r="BD10" s="157">
        <f t="shared" ref="BD10:BD30" si="23">BC10*0.005/$AI$1*$BB$6/$AH$6</f>
        <v>0</v>
      </c>
      <c r="BF10" s="160">
        <v>22131.96</v>
      </c>
      <c r="BG10" s="160">
        <f t="shared" ref="BG10:BG30" si="24">BF10/D10*B10</f>
        <v>5.8604049960249427E-4</v>
      </c>
      <c r="BH10" s="157">
        <f t="shared" ref="BH10:BH30" si="25">BG10*0.005/$AI$1*$BF$6/$AH$6</f>
        <v>1.010028959879873E-6</v>
      </c>
      <c r="BJ10" s="157">
        <v>0</v>
      </c>
      <c r="BK10" s="157">
        <f t="shared" ref="BK10:BK30" si="26">BJ10/D10*B10</f>
        <v>0</v>
      </c>
      <c r="BL10" s="157">
        <f t="shared" ref="BL10:BL30" si="27">BK10*0.005/$AI$1*$BJ$6/$AH$6</f>
        <v>0</v>
      </c>
      <c r="BN10" s="157">
        <v>0</v>
      </c>
      <c r="BO10" s="157">
        <f t="shared" ref="BO10:BO30" si="28">BN10/D10*B10</f>
        <v>0</v>
      </c>
      <c r="BP10" s="157">
        <f t="shared" ref="BP10:BP30" si="29">BO10*0.005/$AI$1*$BN$6/$AH$6</f>
        <v>0</v>
      </c>
      <c r="BR10" s="157">
        <v>0</v>
      </c>
      <c r="BS10" s="157">
        <f t="shared" ref="BS10:BS30" si="30">BR10/D10*B10</f>
        <v>0</v>
      </c>
      <c r="BT10" s="157">
        <f t="shared" ref="BT10:BT30" si="31">BS10*0.005/$AI$1*$BR$6/$AH$6</f>
        <v>0</v>
      </c>
      <c r="BV10" s="157">
        <v>0</v>
      </c>
      <c r="BW10" s="157">
        <f t="shared" ref="BW10:BW30" si="32">BV10/D10*B10</f>
        <v>0</v>
      </c>
      <c r="BX10" s="157">
        <f t="shared" ref="BX10:BX30" si="33">BW10*0.005/$AI$1*$BV$6/$AH$6</f>
        <v>0</v>
      </c>
      <c r="BZ10" s="157">
        <v>0</v>
      </c>
      <c r="CA10" s="157">
        <f t="shared" ref="CA10:CA30" si="34">BZ10/D10*B10</f>
        <v>0</v>
      </c>
      <c r="CB10" s="157">
        <f t="shared" ref="CB10:CB30" si="35">CA10*0.005/$AI$1*$BZ$6/$AH$6</f>
        <v>0</v>
      </c>
      <c r="CD10" s="157">
        <v>0</v>
      </c>
      <c r="CE10" s="157">
        <f t="shared" ref="CE10:CE30" si="36">CD10/D10*B10</f>
        <v>0</v>
      </c>
      <c r="CF10" s="157">
        <f t="shared" ref="CF10:CF30" si="37">CE10*0.005/$AI$1*$CD$6/$AH$6</f>
        <v>0</v>
      </c>
      <c r="CH10" s="157">
        <v>0</v>
      </c>
      <c r="CI10" s="157">
        <f t="shared" ref="CI10:CI30" si="38">CH10/D10*B10</f>
        <v>0</v>
      </c>
      <c r="CJ10" s="157">
        <f t="shared" ref="CJ10:CJ30" si="39">CI10*0.005/$AI$1*$CH$6/$AH$6</f>
        <v>0</v>
      </c>
      <c r="CL10" s="157">
        <v>0</v>
      </c>
      <c r="CM10" s="157">
        <f t="shared" ref="CM10:CM30" si="40">CL10/D10*B10</f>
        <v>0</v>
      </c>
      <c r="CN10" s="157">
        <f t="shared" ref="CN10:CN30" si="41">CM10*0.005/$AI$1*$CL$6/$AH$6</f>
        <v>0</v>
      </c>
      <c r="CP10" s="157">
        <v>5362.91</v>
      </c>
      <c r="CQ10" s="157">
        <f t="shared" ref="CQ10:CQ30" si="42">CP10/D10*B10</f>
        <v>1.4200651256026183E-4</v>
      </c>
      <c r="CR10" s="157">
        <f t="shared" ref="CR10:CR30" si="43">CQ10*0.005/$AI$1*$CP$6/$AH$6</f>
        <v>2.6921989060852747E-7</v>
      </c>
      <c r="CT10" s="157">
        <v>0</v>
      </c>
      <c r="CU10" s="157">
        <f t="shared" ref="CU10:CU30" si="44">CT10/D10*B10</f>
        <v>0</v>
      </c>
      <c r="CV10" s="157">
        <f t="shared" ref="CV10:CV30" si="45">CU10*0.005/$AI$1*$CT$6/$AH$6</f>
        <v>0</v>
      </c>
    </row>
    <row r="11" spans="1:100" s="172" customFormat="1" ht="15.5" x14ac:dyDescent="0.35">
      <c r="A11" s="176">
        <v>625</v>
      </c>
      <c r="B11" s="176">
        <f t="shared" ref="B11:B30" si="46">A11/$A$10</f>
        <v>1.0416666666666667</v>
      </c>
      <c r="D11" s="157">
        <v>35582040.5</v>
      </c>
      <c r="F11" s="157">
        <v>0</v>
      </c>
      <c r="G11" s="157">
        <f t="shared" si="0"/>
        <v>0</v>
      </c>
      <c r="H11" s="157">
        <f t="shared" si="1"/>
        <v>0</v>
      </c>
      <c r="J11" s="160">
        <v>318516.83</v>
      </c>
      <c r="K11" s="157">
        <f t="shared" si="2"/>
        <v>9.3246019598941608E-3</v>
      </c>
      <c r="L11" s="157">
        <f t="shared" si="3"/>
        <v>8.4371506120273603E-6</v>
      </c>
      <c r="N11" s="157">
        <v>0</v>
      </c>
      <c r="O11" s="157">
        <f t="shared" si="4"/>
        <v>0</v>
      </c>
      <c r="P11" s="157">
        <f t="shared" si="5"/>
        <v>0</v>
      </c>
      <c r="R11" s="157">
        <v>0</v>
      </c>
      <c r="S11" s="157">
        <f t="shared" si="6"/>
        <v>0</v>
      </c>
      <c r="T11" s="175">
        <f t="shared" si="7"/>
        <v>0</v>
      </c>
      <c r="V11" s="157">
        <v>0</v>
      </c>
      <c r="W11" s="157">
        <f t="shared" si="8"/>
        <v>0</v>
      </c>
      <c r="X11" s="157">
        <f t="shared" si="9"/>
        <v>0</v>
      </c>
      <c r="Z11" s="157">
        <v>0</v>
      </c>
      <c r="AA11" s="157">
        <f t="shared" si="10"/>
        <v>0</v>
      </c>
      <c r="AB11" s="157">
        <f t="shared" si="11"/>
        <v>0</v>
      </c>
      <c r="AD11" s="157">
        <v>0</v>
      </c>
      <c r="AE11" s="157">
        <f t="shared" si="12"/>
        <v>0</v>
      </c>
      <c r="AF11" s="157">
        <f t="shared" si="13"/>
        <v>0</v>
      </c>
      <c r="AH11" s="157">
        <v>185426745.80000001</v>
      </c>
      <c r="AI11" s="157">
        <f t="shared" si="14"/>
        <v>5.428380651984626</v>
      </c>
      <c r="AJ11" s="157">
        <f t="shared" si="15"/>
        <v>5.8473152319197695E-3</v>
      </c>
      <c r="AL11" s="157">
        <v>0</v>
      </c>
      <c r="AN11" s="157">
        <v>135206.6</v>
      </c>
      <c r="AO11" s="157">
        <f t="shared" si="16"/>
        <v>3.9581824525587103E-3</v>
      </c>
      <c r="AP11" s="157">
        <f t="shared" si="17"/>
        <v>4.9458394232244406E-6</v>
      </c>
      <c r="AR11" s="157">
        <v>0</v>
      </c>
      <c r="AS11" s="157">
        <f t="shared" si="18"/>
        <v>0</v>
      </c>
      <c r="AT11" s="157">
        <f t="shared" si="19"/>
        <v>0</v>
      </c>
      <c r="AV11" s="157">
        <v>0</v>
      </c>
      <c r="AW11" s="157">
        <f t="shared" si="20"/>
        <v>0</v>
      </c>
      <c r="AX11" s="157">
        <f t="shared" si="21"/>
        <v>0</v>
      </c>
      <c r="AZ11" s="157">
        <v>0</v>
      </c>
      <c r="BB11" s="157">
        <v>0</v>
      </c>
      <c r="BC11" s="160">
        <f t="shared" si="22"/>
        <v>0</v>
      </c>
      <c r="BD11" s="157">
        <f t="shared" si="23"/>
        <v>0</v>
      </c>
      <c r="BF11" s="160">
        <v>30710.95</v>
      </c>
      <c r="BG11" s="160">
        <f t="shared" si="24"/>
        <v>8.9906515947748059E-4</v>
      </c>
      <c r="BH11" s="157">
        <f t="shared" si="25"/>
        <v>1.5495206363847127E-6</v>
      </c>
      <c r="BJ11" s="157">
        <v>0</v>
      </c>
      <c r="BK11" s="157">
        <f t="shared" si="26"/>
        <v>0</v>
      </c>
      <c r="BL11" s="157">
        <f t="shared" si="27"/>
        <v>0</v>
      </c>
      <c r="BN11" s="157">
        <v>0</v>
      </c>
      <c r="BO11" s="157">
        <f t="shared" si="28"/>
        <v>0</v>
      </c>
      <c r="BP11" s="157">
        <f t="shared" si="29"/>
        <v>0</v>
      </c>
      <c r="BR11" s="157">
        <v>0</v>
      </c>
      <c r="BS11" s="157">
        <f t="shared" si="30"/>
        <v>0</v>
      </c>
      <c r="BT11" s="157">
        <f t="shared" si="31"/>
        <v>0</v>
      </c>
      <c r="BV11" s="157">
        <v>0</v>
      </c>
      <c r="BW11" s="157">
        <f t="shared" si="32"/>
        <v>0</v>
      </c>
      <c r="BX11" s="157">
        <f t="shared" si="33"/>
        <v>0</v>
      </c>
      <c r="BZ11" s="157">
        <v>0</v>
      </c>
      <c r="CA11" s="157">
        <f t="shared" si="34"/>
        <v>0</v>
      </c>
      <c r="CB11" s="157">
        <f t="shared" si="35"/>
        <v>0</v>
      </c>
      <c r="CD11" s="157">
        <v>0</v>
      </c>
      <c r="CE11" s="157">
        <f t="shared" si="36"/>
        <v>0</v>
      </c>
      <c r="CF11" s="157">
        <f t="shared" si="37"/>
        <v>0</v>
      </c>
      <c r="CH11" s="157">
        <v>0</v>
      </c>
      <c r="CI11" s="157">
        <f t="shared" si="38"/>
        <v>0</v>
      </c>
      <c r="CJ11" s="157">
        <f t="shared" si="39"/>
        <v>0</v>
      </c>
      <c r="CL11" s="157">
        <v>0</v>
      </c>
      <c r="CM11" s="157">
        <f t="shared" si="40"/>
        <v>0</v>
      </c>
      <c r="CN11" s="157">
        <f t="shared" si="41"/>
        <v>0</v>
      </c>
      <c r="CP11" s="157">
        <v>14432.86</v>
      </c>
      <c r="CQ11" s="157">
        <f t="shared" si="42"/>
        <v>4.2252296257901985E-4</v>
      </c>
      <c r="CR11" s="157">
        <f t="shared" si="43"/>
        <v>8.0103076763358366E-7</v>
      </c>
      <c r="CT11" s="157">
        <v>0</v>
      </c>
      <c r="CU11" s="157">
        <f t="shared" si="44"/>
        <v>0</v>
      </c>
      <c r="CV11" s="157">
        <f t="shared" si="45"/>
        <v>0</v>
      </c>
    </row>
    <row r="12" spans="1:100" s="172" customFormat="1" ht="15.5" x14ac:dyDescent="0.35">
      <c r="A12" s="176">
        <v>650</v>
      </c>
      <c r="B12" s="176">
        <f t="shared" si="46"/>
        <v>1.0833333333333333</v>
      </c>
      <c r="D12" s="157">
        <v>37619468.700000003</v>
      </c>
      <c r="F12" s="157">
        <v>0</v>
      </c>
      <c r="G12" s="157">
        <f t="shared" si="0"/>
        <v>0</v>
      </c>
      <c r="H12" s="157">
        <f t="shared" si="1"/>
        <v>0</v>
      </c>
      <c r="J12" s="160">
        <v>299521.39</v>
      </c>
      <c r="K12" s="157">
        <f t="shared" si="2"/>
        <v>8.6253612038208628E-3</v>
      </c>
      <c r="L12" s="157">
        <f t="shared" si="3"/>
        <v>7.8044587718359047E-6</v>
      </c>
      <c r="N12" s="157">
        <v>0</v>
      </c>
      <c r="O12" s="157">
        <f t="shared" si="4"/>
        <v>0</v>
      </c>
      <c r="P12" s="157">
        <f t="shared" si="5"/>
        <v>0</v>
      </c>
      <c r="R12" s="177">
        <v>57991.15</v>
      </c>
      <c r="S12" s="157">
        <f t="shared" si="6"/>
        <v>1.6699796143940047E-3</v>
      </c>
      <c r="T12" s="175">
        <f t="shared" si="7"/>
        <v>1.5829968675374531E-6</v>
      </c>
      <c r="V12" s="157">
        <v>0</v>
      </c>
      <c r="W12" s="157">
        <f t="shared" si="8"/>
        <v>0</v>
      </c>
      <c r="X12" s="157">
        <f t="shared" si="9"/>
        <v>0</v>
      </c>
      <c r="Z12" s="157">
        <v>0</v>
      </c>
      <c r="AA12" s="157">
        <f t="shared" si="10"/>
        <v>0</v>
      </c>
      <c r="AB12" s="157">
        <f t="shared" si="11"/>
        <v>0</v>
      </c>
      <c r="AD12" s="157">
        <v>0</v>
      </c>
      <c r="AE12" s="157">
        <f t="shared" si="12"/>
        <v>0</v>
      </c>
      <c r="AF12" s="157">
        <f t="shared" si="13"/>
        <v>0</v>
      </c>
      <c r="AH12" s="157">
        <v>174337243.59999999</v>
      </c>
      <c r="AI12" s="157">
        <f t="shared" si="14"/>
        <v>5.0204150606022067</v>
      </c>
      <c r="AJ12" s="157">
        <f t="shared" si="15"/>
        <v>5.4078649483960016E-3</v>
      </c>
      <c r="AL12" s="157">
        <v>0</v>
      </c>
      <c r="AN12" s="157">
        <v>119379.25</v>
      </c>
      <c r="AO12" s="157">
        <f t="shared" si="16"/>
        <v>3.437781693959259E-3</v>
      </c>
      <c r="AP12" s="157">
        <f t="shared" si="17"/>
        <v>4.2955867836339474E-6</v>
      </c>
      <c r="AR12" s="157">
        <v>0</v>
      </c>
      <c r="AS12" s="157">
        <f t="shared" si="18"/>
        <v>0</v>
      </c>
      <c r="AT12" s="157">
        <f t="shared" si="19"/>
        <v>0</v>
      </c>
      <c r="AV12" s="157">
        <v>0</v>
      </c>
      <c r="AW12" s="157">
        <f t="shared" si="20"/>
        <v>0</v>
      </c>
      <c r="AX12" s="157">
        <f t="shared" si="21"/>
        <v>0</v>
      </c>
      <c r="AZ12" s="157">
        <v>0</v>
      </c>
      <c r="BB12" s="157">
        <v>0</v>
      </c>
      <c r="BC12" s="160">
        <f t="shared" si="22"/>
        <v>0</v>
      </c>
      <c r="BD12" s="157">
        <f t="shared" si="23"/>
        <v>0</v>
      </c>
      <c r="BF12" s="160">
        <v>26784.62</v>
      </c>
      <c r="BG12" s="160">
        <f t="shared" si="24"/>
        <v>7.7132061321925742E-4</v>
      </c>
      <c r="BH12" s="157">
        <f t="shared" si="25"/>
        <v>1.3293554920388244E-6</v>
      </c>
      <c r="BJ12" s="157">
        <v>0</v>
      </c>
      <c r="BK12" s="157">
        <f t="shared" si="26"/>
        <v>0</v>
      </c>
      <c r="BL12" s="157">
        <f t="shared" si="27"/>
        <v>0</v>
      </c>
      <c r="BN12" s="157">
        <v>0</v>
      </c>
      <c r="BO12" s="157">
        <f t="shared" si="28"/>
        <v>0</v>
      </c>
      <c r="BP12" s="157">
        <f t="shared" si="29"/>
        <v>0</v>
      </c>
      <c r="BR12" s="157">
        <v>0</v>
      </c>
      <c r="BS12" s="157">
        <f t="shared" si="30"/>
        <v>0</v>
      </c>
      <c r="BT12" s="157">
        <f t="shared" si="31"/>
        <v>0</v>
      </c>
      <c r="BV12" s="157">
        <v>0</v>
      </c>
      <c r="BW12" s="157">
        <f t="shared" si="32"/>
        <v>0</v>
      </c>
      <c r="BX12" s="157">
        <f t="shared" si="33"/>
        <v>0</v>
      </c>
      <c r="BZ12" s="157">
        <v>0</v>
      </c>
      <c r="CA12" s="157">
        <f t="shared" si="34"/>
        <v>0</v>
      </c>
      <c r="CB12" s="157">
        <f t="shared" si="35"/>
        <v>0</v>
      </c>
      <c r="CD12" s="157">
        <v>0</v>
      </c>
      <c r="CE12" s="157">
        <f t="shared" si="36"/>
        <v>0</v>
      </c>
      <c r="CF12" s="157">
        <f t="shared" si="37"/>
        <v>0</v>
      </c>
      <c r="CH12" s="157">
        <v>0</v>
      </c>
      <c r="CI12" s="157">
        <f t="shared" si="38"/>
        <v>0</v>
      </c>
      <c r="CJ12" s="157">
        <f t="shared" si="39"/>
        <v>0</v>
      </c>
      <c r="CL12" s="157">
        <v>3760</v>
      </c>
      <c r="CM12" s="157">
        <f t="shared" si="40"/>
        <v>1.0827726903366216E-4</v>
      </c>
      <c r="CN12" s="157">
        <f t="shared" si="41"/>
        <v>2.4726313314646331E-7</v>
      </c>
      <c r="CP12" s="157">
        <v>24956.03</v>
      </c>
      <c r="CQ12" s="157">
        <f t="shared" si="42"/>
        <v>7.1866243997929346E-4</v>
      </c>
      <c r="CR12" s="157">
        <f t="shared" si="43"/>
        <v>1.3624602138833491E-6</v>
      </c>
      <c r="CT12" s="157">
        <v>10890.93</v>
      </c>
      <c r="CU12" s="157">
        <f t="shared" si="44"/>
        <v>3.1362770149914423E-4</v>
      </c>
      <c r="CV12" s="157">
        <f t="shared" si="45"/>
        <v>6.4863720787125142E-7</v>
      </c>
    </row>
    <row r="13" spans="1:100" s="172" customFormat="1" ht="15.5" x14ac:dyDescent="0.35">
      <c r="A13" s="176">
        <v>675</v>
      </c>
      <c r="B13" s="176">
        <f t="shared" si="46"/>
        <v>1.125</v>
      </c>
      <c r="D13" s="157">
        <v>37619468.700000003</v>
      </c>
      <c r="F13" s="157">
        <v>0</v>
      </c>
      <c r="G13" s="157">
        <f t="shared" si="0"/>
        <v>0</v>
      </c>
      <c r="H13" s="157">
        <f t="shared" si="1"/>
        <v>0</v>
      </c>
      <c r="J13" s="160">
        <v>227158.34</v>
      </c>
      <c r="K13" s="157">
        <f t="shared" si="2"/>
        <v>6.793108497568973E-3</v>
      </c>
      <c r="L13" s="157">
        <f t="shared" si="3"/>
        <v>6.1465872499808967E-6</v>
      </c>
      <c r="N13" s="157">
        <v>0</v>
      </c>
      <c r="O13" s="157">
        <f t="shared" si="4"/>
        <v>0</v>
      </c>
      <c r="P13" s="157">
        <f t="shared" si="5"/>
        <v>0</v>
      </c>
      <c r="R13" s="177">
        <v>96679.360000000001</v>
      </c>
      <c r="S13" s="157">
        <f t="shared" si="6"/>
        <v>2.8911700180390904E-3</v>
      </c>
      <c r="T13" s="175">
        <f t="shared" si="7"/>
        <v>2.7405802098577472E-6</v>
      </c>
      <c r="V13" s="157">
        <v>0</v>
      </c>
      <c r="W13" s="157">
        <f t="shared" si="8"/>
        <v>0</v>
      </c>
      <c r="X13" s="157">
        <f t="shared" si="9"/>
        <v>0</v>
      </c>
      <c r="Z13" s="157">
        <v>0</v>
      </c>
      <c r="AA13" s="157">
        <f t="shared" si="10"/>
        <v>0</v>
      </c>
      <c r="AB13" s="157">
        <f t="shared" si="11"/>
        <v>0</v>
      </c>
      <c r="AD13" s="157">
        <v>0</v>
      </c>
      <c r="AE13" s="157">
        <f t="shared" si="12"/>
        <v>0</v>
      </c>
      <c r="AF13" s="157">
        <f t="shared" si="13"/>
        <v>0</v>
      </c>
      <c r="AH13" s="157">
        <v>138185639.69999999</v>
      </c>
      <c r="AI13" s="157">
        <f t="shared" si="14"/>
        <v>4.1324040459534714</v>
      </c>
      <c r="AJ13" s="157">
        <f t="shared" si="15"/>
        <v>4.4513217976923578E-3</v>
      </c>
      <c r="AL13" s="157">
        <v>0</v>
      </c>
      <c r="AN13" s="157">
        <v>84130.72</v>
      </c>
      <c r="AO13" s="157">
        <f t="shared" si="16"/>
        <v>2.5159063450569145E-3</v>
      </c>
      <c r="AP13" s="157">
        <f t="shared" si="17"/>
        <v>3.1436824693311517E-6</v>
      </c>
      <c r="AR13" s="157">
        <v>0</v>
      </c>
      <c r="AS13" s="157">
        <f t="shared" si="18"/>
        <v>0</v>
      </c>
      <c r="AT13" s="157">
        <f t="shared" si="19"/>
        <v>0</v>
      </c>
      <c r="AV13" s="157">
        <v>0</v>
      </c>
      <c r="AW13" s="157">
        <f t="shared" si="20"/>
        <v>0</v>
      </c>
      <c r="AX13" s="157">
        <f t="shared" si="21"/>
        <v>0</v>
      </c>
      <c r="AZ13" s="157">
        <v>0</v>
      </c>
      <c r="BB13" s="157">
        <v>0</v>
      </c>
      <c r="BC13" s="160">
        <f t="shared" si="22"/>
        <v>0</v>
      </c>
      <c r="BD13" s="157">
        <f t="shared" si="23"/>
        <v>0</v>
      </c>
      <c r="BF13" s="160">
        <v>22597.5</v>
      </c>
      <c r="BG13" s="160">
        <f t="shared" si="24"/>
        <v>6.7577210360761949E-4</v>
      </c>
      <c r="BH13" s="157">
        <f t="shared" si="25"/>
        <v>1.1646795663194001E-6</v>
      </c>
      <c r="BJ13" s="157">
        <v>0</v>
      </c>
      <c r="BK13" s="157">
        <f t="shared" si="26"/>
        <v>0</v>
      </c>
      <c r="BL13" s="157">
        <f t="shared" si="27"/>
        <v>0</v>
      </c>
      <c r="BN13" s="157">
        <v>0</v>
      </c>
      <c r="BO13" s="157">
        <f t="shared" si="28"/>
        <v>0</v>
      </c>
      <c r="BP13" s="157">
        <f t="shared" si="29"/>
        <v>0</v>
      </c>
      <c r="BR13" s="157">
        <v>0</v>
      </c>
      <c r="BS13" s="157">
        <f t="shared" si="30"/>
        <v>0</v>
      </c>
      <c r="BT13" s="157">
        <f t="shared" si="31"/>
        <v>0</v>
      </c>
      <c r="BV13" s="157">
        <v>0</v>
      </c>
      <c r="BW13" s="157">
        <f t="shared" si="32"/>
        <v>0</v>
      </c>
      <c r="BX13" s="157">
        <f t="shared" si="33"/>
        <v>0</v>
      </c>
      <c r="BZ13" s="157">
        <v>0</v>
      </c>
      <c r="CA13" s="157">
        <f t="shared" si="34"/>
        <v>0</v>
      </c>
      <c r="CB13" s="157">
        <f t="shared" si="35"/>
        <v>0</v>
      </c>
      <c r="CD13" s="157">
        <v>0</v>
      </c>
      <c r="CE13" s="157">
        <f t="shared" si="36"/>
        <v>0</v>
      </c>
      <c r="CF13" s="157">
        <f t="shared" si="37"/>
        <v>0</v>
      </c>
      <c r="CH13" s="157">
        <v>0</v>
      </c>
      <c r="CI13" s="157">
        <f t="shared" si="38"/>
        <v>0</v>
      </c>
      <c r="CJ13" s="157">
        <f t="shared" si="39"/>
        <v>0</v>
      </c>
      <c r="CL13" s="157">
        <v>5632.3</v>
      </c>
      <c r="CM13" s="157">
        <f t="shared" si="40"/>
        <v>1.6843240266176327E-4</v>
      </c>
      <c r="CN13" s="157">
        <f t="shared" si="41"/>
        <v>3.8463404163422965E-7</v>
      </c>
      <c r="CP13" s="157">
        <v>23256.959999999999</v>
      </c>
      <c r="CQ13" s="157">
        <f t="shared" si="42"/>
        <v>6.9549307590300972E-4</v>
      </c>
      <c r="CR13" s="157">
        <f t="shared" si="43"/>
        <v>1.318535089960323E-6</v>
      </c>
      <c r="CT13" s="157">
        <v>20857.64</v>
      </c>
      <c r="CU13" s="157">
        <f t="shared" si="44"/>
        <v>6.2374206257729517E-4</v>
      </c>
      <c r="CV13" s="157">
        <f t="shared" si="45"/>
        <v>1.2900082102699594E-6</v>
      </c>
    </row>
    <row r="14" spans="1:100" s="172" customFormat="1" ht="15.5" x14ac:dyDescent="0.35">
      <c r="A14" s="176">
        <v>700</v>
      </c>
      <c r="B14" s="176">
        <f t="shared" si="46"/>
        <v>1.1666666666666667</v>
      </c>
      <c r="D14" s="157">
        <v>35703885.100000001</v>
      </c>
      <c r="F14" s="157">
        <v>0</v>
      </c>
      <c r="G14" s="157">
        <f t="shared" si="0"/>
        <v>0</v>
      </c>
      <c r="H14" s="157">
        <f t="shared" si="1"/>
        <v>0</v>
      </c>
      <c r="J14" s="160">
        <v>232752.36</v>
      </c>
      <c r="K14" s="157">
        <f t="shared" si="2"/>
        <v>7.6054586003583115E-3</v>
      </c>
      <c r="L14" s="157">
        <f t="shared" si="3"/>
        <v>6.8816234688360074E-6</v>
      </c>
      <c r="N14" s="157">
        <v>0</v>
      </c>
      <c r="O14" s="157">
        <f t="shared" si="4"/>
        <v>0</v>
      </c>
      <c r="P14" s="157">
        <f t="shared" si="5"/>
        <v>0</v>
      </c>
      <c r="R14" s="177">
        <v>153467.25</v>
      </c>
      <c r="S14" s="157">
        <f t="shared" si="6"/>
        <v>5.0147238738453151E-3</v>
      </c>
      <c r="T14" s="175">
        <f t="shared" si="7"/>
        <v>4.7535263996279555E-6</v>
      </c>
      <c r="V14" s="157">
        <v>0</v>
      </c>
      <c r="W14" s="157">
        <f t="shared" si="8"/>
        <v>0</v>
      </c>
      <c r="X14" s="157">
        <f t="shared" si="9"/>
        <v>0</v>
      </c>
      <c r="Z14" s="157">
        <v>0</v>
      </c>
      <c r="AA14" s="157">
        <f t="shared" si="10"/>
        <v>0</v>
      </c>
      <c r="AB14" s="157">
        <f t="shared" si="11"/>
        <v>0</v>
      </c>
      <c r="AD14" s="157">
        <v>0</v>
      </c>
      <c r="AE14" s="157">
        <f t="shared" si="12"/>
        <v>0</v>
      </c>
      <c r="AF14" s="157">
        <f t="shared" si="13"/>
        <v>0</v>
      </c>
      <c r="AH14" s="157">
        <v>133189639</v>
      </c>
      <c r="AI14" s="157">
        <f t="shared" si="14"/>
        <v>4.352128955475119</v>
      </c>
      <c r="AJ14" s="157">
        <f t="shared" si="15"/>
        <v>4.6880039488986103E-3</v>
      </c>
      <c r="AL14" s="157">
        <v>0</v>
      </c>
      <c r="AN14" s="157">
        <v>87876.61</v>
      </c>
      <c r="AO14" s="157">
        <f t="shared" si="16"/>
        <v>2.8714721487457023E-3</v>
      </c>
      <c r="AP14" s="157">
        <f t="shared" si="17"/>
        <v>3.5879700661036771E-6</v>
      </c>
      <c r="AR14" s="157">
        <v>0</v>
      </c>
      <c r="AS14" s="157">
        <f t="shared" si="18"/>
        <v>0</v>
      </c>
      <c r="AT14" s="157">
        <f t="shared" si="19"/>
        <v>0</v>
      </c>
      <c r="AV14" s="157">
        <v>0</v>
      </c>
      <c r="AW14" s="157">
        <f t="shared" si="20"/>
        <v>0</v>
      </c>
      <c r="AX14" s="157">
        <f t="shared" si="21"/>
        <v>0</v>
      </c>
      <c r="AZ14" s="157">
        <v>0</v>
      </c>
      <c r="BB14" s="157">
        <v>0</v>
      </c>
      <c r="BC14" s="160">
        <f t="shared" si="22"/>
        <v>0</v>
      </c>
      <c r="BD14" s="157">
        <f t="shared" si="23"/>
        <v>0</v>
      </c>
      <c r="BF14" s="160">
        <v>20458.240000000002</v>
      </c>
      <c r="BG14" s="160">
        <f t="shared" si="24"/>
        <v>6.6849718454495776E-4</v>
      </c>
      <c r="BH14" s="157">
        <f t="shared" si="25"/>
        <v>1.1521413903075811E-6</v>
      </c>
      <c r="BJ14" s="157">
        <v>0</v>
      </c>
      <c r="BK14" s="157">
        <f t="shared" si="26"/>
        <v>0</v>
      </c>
      <c r="BL14" s="157">
        <f t="shared" si="27"/>
        <v>0</v>
      </c>
      <c r="BN14" s="157">
        <v>5329.28</v>
      </c>
      <c r="BO14" s="157">
        <f t="shared" si="28"/>
        <v>1.7414052604973606E-4</v>
      </c>
      <c r="BP14" s="157">
        <f t="shared" si="29"/>
        <v>2.7011491026034235E-7</v>
      </c>
      <c r="BR14" s="157">
        <v>0</v>
      </c>
      <c r="BS14" s="157">
        <f t="shared" si="30"/>
        <v>0</v>
      </c>
      <c r="BT14" s="157">
        <f t="shared" si="31"/>
        <v>0</v>
      </c>
      <c r="BV14" s="157">
        <v>0</v>
      </c>
      <c r="BW14" s="157">
        <f t="shared" si="32"/>
        <v>0</v>
      </c>
      <c r="BX14" s="157">
        <f t="shared" si="33"/>
        <v>0</v>
      </c>
      <c r="BZ14" s="157">
        <v>0</v>
      </c>
      <c r="CA14" s="157">
        <f t="shared" si="34"/>
        <v>0</v>
      </c>
      <c r="CB14" s="157">
        <f t="shared" si="35"/>
        <v>0</v>
      </c>
      <c r="CD14" s="157">
        <v>0</v>
      </c>
      <c r="CE14" s="157">
        <f t="shared" si="36"/>
        <v>0</v>
      </c>
      <c r="CF14" s="157">
        <f t="shared" si="37"/>
        <v>0</v>
      </c>
      <c r="CH14" s="178">
        <v>7819.41</v>
      </c>
      <c r="CI14" s="157">
        <f t="shared" si="38"/>
        <v>2.5550846846076144E-4</v>
      </c>
      <c r="CJ14" s="157">
        <f t="shared" si="39"/>
        <v>6.1650915583642599E-7</v>
      </c>
      <c r="CL14" s="157">
        <v>9745.4699999999993</v>
      </c>
      <c r="CM14" s="157">
        <f t="shared" si="40"/>
        <v>3.1844475659036889E-4</v>
      </c>
      <c r="CN14" s="157">
        <f t="shared" si="41"/>
        <v>7.2720386237408928E-7</v>
      </c>
      <c r="CP14" s="157">
        <v>24441.66</v>
      </c>
      <c r="CQ14" s="157">
        <f t="shared" si="42"/>
        <v>7.9866014357076224E-4</v>
      </c>
      <c r="CR14" s="157">
        <f t="shared" si="43"/>
        <v>1.5141220822127273E-6</v>
      </c>
      <c r="CT14" s="157">
        <v>48329.05</v>
      </c>
      <c r="CU14" s="157">
        <f t="shared" si="44"/>
        <v>1.5792088594489308E-3</v>
      </c>
      <c r="CV14" s="157">
        <f t="shared" si="45"/>
        <v>3.2660814728487656E-6</v>
      </c>
    </row>
    <row r="15" spans="1:100" s="172" customFormat="1" ht="15.5" x14ac:dyDescent="0.35">
      <c r="A15" s="176">
        <v>725</v>
      </c>
      <c r="B15" s="176">
        <f t="shared" si="46"/>
        <v>1.2083333333333333</v>
      </c>
      <c r="D15" s="157">
        <v>33267037.899999999</v>
      </c>
      <c r="F15" s="157">
        <v>0</v>
      </c>
      <c r="G15" s="157">
        <f t="shared" si="0"/>
        <v>0</v>
      </c>
      <c r="H15" s="157">
        <f t="shared" si="1"/>
        <v>0</v>
      </c>
      <c r="J15" s="160">
        <v>481510.7</v>
      </c>
      <c r="K15" s="157">
        <f t="shared" si="2"/>
        <v>1.7489547188289541E-2</v>
      </c>
      <c r="L15" s="157">
        <f t="shared" si="3"/>
        <v>1.5825012627716864E-5</v>
      </c>
      <c r="N15" s="157">
        <v>0</v>
      </c>
      <c r="O15" s="157">
        <f t="shared" si="4"/>
        <v>0</v>
      </c>
      <c r="P15" s="157">
        <f t="shared" si="5"/>
        <v>0</v>
      </c>
      <c r="R15" s="177">
        <v>339819.57</v>
      </c>
      <c r="S15" s="157">
        <f t="shared" si="6"/>
        <v>1.2343007964348998E-2</v>
      </c>
      <c r="T15" s="175">
        <f t="shared" si="7"/>
        <v>1.1700108657101488E-5</v>
      </c>
      <c r="V15" s="157">
        <v>0</v>
      </c>
      <c r="W15" s="157">
        <f t="shared" si="8"/>
        <v>0</v>
      </c>
      <c r="X15" s="157">
        <f t="shared" si="9"/>
        <v>0</v>
      </c>
      <c r="Z15" s="157">
        <v>0</v>
      </c>
      <c r="AA15" s="157">
        <f t="shared" si="10"/>
        <v>0</v>
      </c>
      <c r="AB15" s="157">
        <f t="shared" si="11"/>
        <v>0</v>
      </c>
      <c r="AD15" s="157">
        <v>0</v>
      </c>
      <c r="AE15" s="157">
        <f t="shared" si="12"/>
        <v>0</v>
      </c>
      <c r="AF15" s="157">
        <f t="shared" si="13"/>
        <v>0</v>
      </c>
      <c r="AH15" s="157">
        <v>151954988.19999999</v>
      </c>
      <c r="AI15" s="157">
        <f t="shared" si="14"/>
        <v>5.5193455443874466</v>
      </c>
      <c r="AJ15" s="157">
        <f t="shared" si="15"/>
        <v>5.9453003282159359E-3</v>
      </c>
      <c r="AL15" s="157">
        <v>0</v>
      </c>
      <c r="AN15" s="157">
        <v>85307.520000000004</v>
      </c>
      <c r="AO15" s="157">
        <f t="shared" si="16"/>
        <v>3.0985602117584382E-3</v>
      </c>
      <c r="AP15" s="157">
        <f t="shared" si="17"/>
        <v>3.8717217900460703E-6</v>
      </c>
      <c r="AR15" s="157">
        <v>0</v>
      </c>
      <c r="AS15" s="157">
        <f t="shared" si="18"/>
        <v>0</v>
      </c>
      <c r="AT15" s="157">
        <f t="shared" si="19"/>
        <v>0</v>
      </c>
      <c r="AV15" s="157">
        <v>0</v>
      </c>
      <c r="AW15" s="157">
        <f t="shared" si="20"/>
        <v>0</v>
      </c>
      <c r="AX15" s="157">
        <f t="shared" si="21"/>
        <v>0</v>
      </c>
      <c r="AZ15" s="157">
        <v>0</v>
      </c>
      <c r="BB15" s="157">
        <v>0</v>
      </c>
      <c r="BC15" s="160">
        <f t="shared" si="22"/>
        <v>0</v>
      </c>
      <c r="BD15" s="157">
        <f t="shared" si="23"/>
        <v>0</v>
      </c>
      <c r="BF15" s="160">
        <v>31619.37</v>
      </c>
      <c r="BG15" s="160">
        <f t="shared" si="24"/>
        <v>1.1484863444965745E-3</v>
      </c>
      <c r="BH15" s="157">
        <f t="shared" si="25"/>
        <v>1.9793930091093236E-6</v>
      </c>
      <c r="BJ15" s="157">
        <v>0</v>
      </c>
      <c r="BK15" s="157">
        <f t="shared" si="26"/>
        <v>0</v>
      </c>
      <c r="BL15" s="157">
        <f t="shared" si="27"/>
        <v>0</v>
      </c>
      <c r="BN15" s="157">
        <v>15695.83</v>
      </c>
      <c r="BO15" s="157">
        <f t="shared" si="28"/>
        <v>5.7010770361774028E-4</v>
      </c>
      <c r="BP15" s="157">
        <f t="shared" si="29"/>
        <v>8.8431219713585565E-7</v>
      </c>
      <c r="BR15" s="157">
        <v>11245.03</v>
      </c>
      <c r="BS15" s="157">
        <f t="shared" si="30"/>
        <v>4.084446780076363E-4</v>
      </c>
      <c r="BT15" s="157">
        <f t="shared" si="31"/>
        <v>6.3355153478080546E-7</v>
      </c>
      <c r="BV15" s="157">
        <v>0</v>
      </c>
      <c r="BW15" s="157">
        <f t="shared" si="32"/>
        <v>0</v>
      </c>
      <c r="BX15" s="157">
        <f t="shared" si="33"/>
        <v>0</v>
      </c>
      <c r="BZ15" s="157">
        <v>11840.69</v>
      </c>
      <c r="CA15" s="157">
        <f t="shared" si="34"/>
        <v>4.3008038346169274E-4</v>
      </c>
      <c r="CB15" s="157">
        <f t="shared" si="35"/>
        <v>7.7829659349576579E-7</v>
      </c>
      <c r="CD15" s="157">
        <v>0</v>
      </c>
      <c r="CE15" s="157">
        <f t="shared" si="36"/>
        <v>0</v>
      </c>
      <c r="CF15" s="157">
        <f t="shared" si="37"/>
        <v>0</v>
      </c>
      <c r="CH15" s="157">
        <v>32710.32</v>
      </c>
      <c r="CI15" s="157">
        <f t="shared" si="38"/>
        <v>1.1881120921799894E-3</v>
      </c>
      <c r="CJ15" s="157">
        <f t="shared" si="39"/>
        <v>2.8667620584224306E-6</v>
      </c>
      <c r="CL15" s="157">
        <v>22065.4</v>
      </c>
      <c r="CM15" s="157">
        <f t="shared" si="40"/>
        <v>8.0146475359422771E-4</v>
      </c>
      <c r="CN15" s="157">
        <f t="shared" si="41"/>
        <v>1.8302335092932326E-6</v>
      </c>
      <c r="CP15" s="157">
        <v>36541.879999999997</v>
      </c>
      <c r="CQ15" s="157">
        <f t="shared" si="42"/>
        <v>1.3272829339178005E-3</v>
      </c>
      <c r="CR15" s="157">
        <f t="shared" si="43"/>
        <v>2.5162998501514419E-6</v>
      </c>
      <c r="CT15" s="157">
        <v>130961.21</v>
      </c>
      <c r="CU15" s="157">
        <f t="shared" si="44"/>
        <v>4.7568044949582557E-3</v>
      </c>
      <c r="CV15" s="157">
        <f t="shared" si="45"/>
        <v>9.8379077206850628E-6</v>
      </c>
    </row>
    <row r="16" spans="1:100" s="172" customFormat="1" ht="15.5" x14ac:dyDescent="0.35">
      <c r="A16" s="176">
        <v>750</v>
      </c>
      <c r="B16" s="176">
        <f t="shared" si="46"/>
        <v>1.25</v>
      </c>
      <c r="D16" s="157">
        <v>34812926.299999997</v>
      </c>
      <c r="F16" s="157">
        <v>0</v>
      </c>
      <c r="G16" s="157">
        <f t="shared" si="0"/>
        <v>0</v>
      </c>
      <c r="H16" s="157">
        <f t="shared" si="1"/>
        <v>0</v>
      </c>
      <c r="J16" s="160">
        <v>486903.85</v>
      </c>
      <c r="K16" s="157">
        <f t="shared" si="2"/>
        <v>1.74828684970387E-2</v>
      </c>
      <c r="L16" s="157">
        <f t="shared" si="3"/>
        <v>1.5818969568268649E-5</v>
      </c>
      <c r="N16" s="157">
        <v>8338.09</v>
      </c>
      <c r="O16" s="157">
        <f t="shared" si="4"/>
        <v>2.9938915247121876E-4</v>
      </c>
      <c r="P16" s="157">
        <f t="shared" si="5"/>
        <v>3.6119380850376704E-7</v>
      </c>
      <c r="R16" s="177">
        <v>459560.57</v>
      </c>
      <c r="S16" s="157">
        <f t="shared" si="6"/>
        <v>1.6501075133692512E-2</v>
      </c>
      <c r="T16" s="175">
        <f t="shared" si="7"/>
        <v>1.564159827011669E-5</v>
      </c>
      <c r="V16" s="157">
        <v>0</v>
      </c>
      <c r="W16" s="157">
        <f t="shared" si="8"/>
        <v>0</v>
      </c>
      <c r="X16" s="157">
        <f t="shared" si="9"/>
        <v>0</v>
      </c>
      <c r="Z16" s="157">
        <v>0</v>
      </c>
      <c r="AA16" s="157">
        <f t="shared" si="10"/>
        <v>0</v>
      </c>
      <c r="AB16" s="157">
        <f t="shared" si="11"/>
        <v>0</v>
      </c>
      <c r="AD16" s="157">
        <v>0</v>
      </c>
      <c r="AE16" s="157">
        <f t="shared" si="12"/>
        <v>0</v>
      </c>
      <c r="AF16" s="157">
        <f t="shared" si="13"/>
        <v>0</v>
      </c>
      <c r="AH16" s="157">
        <v>124470807.5</v>
      </c>
      <c r="AI16" s="157">
        <f t="shared" si="14"/>
        <v>4.4692740861316222</v>
      </c>
      <c r="AJ16" s="157">
        <f t="shared" si="15"/>
        <v>4.8141897399747342E-3</v>
      </c>
      <c r="AL16" s="157">
        <v>0</v>
      </c>
      <c r="AN16" s="157">
        <v>69097.87</v>
      </c>
      <c r="AO16" s="157">
        <f t="shared" si="16"/>
        <v>2.481042149565002E-3</v>
      </c>
      <c r="AP16" s="157">
        <f t="shared" si="17"/>
        <v>3.1001188603794123E-6</v>
      </c>
      <c r="AR16" s="157">
        <v>0</v>
      </c>
      <c r="AS16" s="157">
        <f t="shared" si="18"/>
        <v>0</v>
      </c>
      <c r="AT16" s="157">
        <f t="shared" si="19"/>
        <v>0</v>
      </c>
      <c r="AV16" s="157">
        <v>0</v>
      </c>
      <c r="AW16" s="157">
        <f t="shared" si="20"/>
        <v>0</v>
      </c>
      <c r="AX16" s="157">
        <f t="shared" si="21"/>
        <v>0</v>
      </c>
      <c r="AZ16" s="157">
        <v>5265.54</v>
      </c>
      <c r="BB16" s="157">
        <v>0</v>
      </c>
      <c r="BC16" s="160">
        <f t="shared" si="22"/>
        <v>0</v>
      </c>
      <c r="BD16" s="157">
        <f t="shared" si="23"/>
        <v>0</v>
      </c>
      <c r="BF16" s="160">
        <v>28988.86</v>
      </c>
      <c r="BG16" s="160">
        <f t="shared" si="24"/>
        <v>1.0408798929379287E-3</v>
      </c>
      <c r="BH16" s="157">
        <f t="shared" si="25"/>
        <v>1.7939354640798193E-6</v>
      </c>
      <c r="BJ16" s="157">
        <v>15390.92</v>
      </c>
      <c r="BK16" s="157">
        <f t="shared" si="26"/>
        <v>5.5262949842857653E-4</v>
      </c>
      <c r="BL16" s="157">
        <f t="shared" si="27"/>
        <v>7.6195661955152067E-7</v>
      </c>
      <c r="BN16" s="157">
        <v>23976.5</v>
      </c>
      <c r="BO16" s="157">
        <f t="shared" si="28"/>
        <v>8.6090507708913859E-4</v>
      </c>
      <c r="BP16" s="157">
        <f t="shared" si="29"/>
        <v>1.3353772548854561E-6</v>
      </c>
      <c r="BR16" s="157">
        <v>12109.51</v>
      </c>
      <c r="BS16" s="157">
        <f t="shared" si="30"/>
        <v>4.3480652472469695E-4</v>
      </c>
      <c r="BT16" s="157">
        <f t="shared" si="31"/>
        <v>6.7444223392938842E-7</v>
      </c>
      <c r="BV16" s="157">
        <v>8190</v>
      </c>
      <c r="BW16" s="157">
        <f t="shared" si="32"/>
        <v>2.940718028636392E-4</v>
      </c>
      <c r="BX16" s="157">
        <f t="shared" si="33"/>
        <v>5.575094914355063E-7</v>
      </c>
      <c r="BZ16" s="157">
        <v>26851.29</v>
      </c>
      <c r="CA16" s="157">
        <f t="shared" si="34"/>
        <v>9.6412787051457964E-4</v>
      </c>
      <c r="CB16" s="157">
        <f t="shared" si="35"/>
        <v>1.7447376494507336E-6</v>
      </c>
      <c r="CD16" s="157">
        <v>0</v>
      </c>
      <c r="CE16" s="157">
        <f t="shared" si="36"/>
        <v>0</v>
      </c>
      <c r="CF16" s="157">
        <f t="shared" si="37"/>
        <v>0</v>
      </c>
      <c r="CH16" s="157">
        <v>57119.07</v>
      </c>
      <c r="CI16" s="157">
        <f t="shared" si="38"/>
        <v>2.0509289246391218E-3</v>
      </c>
      <c r="CJ16" s="157">
        <f t="shared" si="39"/>
        <v>4.9486283864753826E-6</v>
      </c>
      <c r="CL16" s="157">
        <v>28677.32</v>
      </c>
      <c r="CM16" s="157">
        <f t="shared" si="40"/>
        <v>1.0296936744441389E-3</v>
      </c>
      <c r="CN16" s="157">
        <f t="shared" si="41"/>
        <v>2.3514195213493821E-6</v>
      </c>
      <c r="CP16" s="157">
        <v>5090.91</v>
      </c>
      <c r="CQ16" s="157">
        <f t="shared" si="42"/>
        <v>1.8279524809725634E-4</v>
      </c>
      <c r="CR16" s="157">
        <f t="shared" si="43"/>
        <v>3.4654830830817255E-7</v>
      </c>
      <c r="CT16" s="157">
        <v>188198.95</v>
      </c>
      <c r="CU16" s="157">
        <f t="shared" si="44"/>
        <v>6.7575097098344205E-3</v>
      </c>
      <c r="CV16" s="157">
        <f t="shared" si="45"/>
        <v>1.3975717736023481E-5</v>
      </c>
    </row>
    <row r="17" spans="1:100" s="172" customFormat="1" ht="15.5" x14ac:dyDescent="0.35">
      <c r="A17" s="176">
        <v>775</v>
      </c>
      <c r="B17" s="176">
        <f t="shared" si="46"/>
        <v>1.2916666666666667</v>
      </c>
      <c r="D17" s="157">
        <v>36900337.799999997</v>
      </c>
      <c r="F17" s="157">
        <v>0</v>
      </c>
      <c r="G17" s="157">
        <f t="shared" si="0"/>
        <v>0</v>
      </c>
      <c r="H17" s="157">
        <f t="shared" si="1"/>
        <v>0</v>
      </c>
      <c r="J17" s="160">
        <v>766043.02</v>
      </c>
      <c r="K17" s="157">
        <f t="shared" si="2"/>
        <v>2.6814720220980384E-2</v>
      </c>
      <c r="L17" s="157">
        <f t="shared" si="3"/>
        <v>2.4262679961768049E-5</v>
      </c>
      <c r="N17" s="157">
        <v>26869.57</v>
      </c>
      <c r="O17" s="157">
        <f t="shared" si="4"/>
        <v>9.4054770188761445E-4</v>
      </c>
      <c r="P17" s="157">
        <f t="shared" si="5"/>
        <v>1.1347104720399363E-6</v>
      </c>
      <c r="R17" s="177">
        <v>1112171.77</v>
      </c>
      <c r="S17" s="157">
        <f t="shared" si="6"/>
        <v>3.8930678919602377E-2</v>
      </c>
      <c r="T17" s="175">
        <f t="shared" si="7"/>
        <v>3.6902931179312572E-5</v>
      </c>
      <c r="V17" s="157">
        <v>0</v>
      </c>
      <c r="W17" s="157">
        <f t="shared" si="8"/>
        <v>0</v>
      </c>
      <c r="X17" s="157">
        <f t="shared" si="9"/>
        <v>0</v>
      </c>
      <c r="Z17" s="157">
        <v>0</v>
      </c>
      <c r="AA17" s="157">
        <f t="shared" si="10"/>
        <v>0</v>
      </c>
      <c r="AB17" s="157">
        <f t="shared" si="11"/>
        <v>0</v>
      </c>
      <c r="AD17" s="157">
        <v>0</v>
      </c>
      <c r="AE17" s="157">
        <f t="shared" si="12"/>
        <v>0</v>
      </c>
      <c r="AF17" s="157">
        <f t="shared" si="13"/>
        <v>0</v>
      </c>
      <c r="AH17" s="157">
        <v>121535964.90000001</v>
      </c>
      <c r="AI17" s="157">
        <f t="shared" si="14"/>
        <v>4.2542687688485072</v>
      </c>
      <c r="AJ17" s="157">
        <f t="shared" si="15"/>
        <v>4.5825914149321334E-3</v>
      </c>
      <c r="AL17" s="157">
        <v>2200</v>
      </c>
      <c r="AN17" s="157">
        <v>62633.1</v>
      </c>
      <c r="AO17" s="157">
        <f t="shared" si="16"/>
        <v>2.1924213252053214E-3</v>
      </c>
      <c r="AP17" s="157">
        <f t="shared" si="17"/>
        <v>2.7394805450438278E-6</v>
      </c>
      <c r="AR17" s="157">
        <v>0</v>
      </c>
      <c r="AS17" s="157">
        <f t="shared" si="18"/>
        <v>0</v>
      </c>
      <c r="AT17" s="157">
        <f t="shared" si="19"/>
        <v>0</v>
      </c>
      <c r="AV17" s="157">
        <v>0</v>
      </c>
      <c r="AW17" s="157">
        <f t="shared" si="20"/>
        <v>0</v>
      </c>
      <c r="AX17" s="157">
        <f t="shared" si="21"/>
        <v>0</v>
      </c>
      <c r="AZ17" s="157">
        <v>19101.48</v>
      </c>
      <c r="BB17" s="157">
        <v>0</v>
      </c>
      <c r="BC17" s="160">
        <f t="shared" si="22"/>
        <v>0</v>
      </c>
      <c r="BD17" s="157">
        <f t="shared" si="23"/>
        <v>0</v>
      </c>
      <c r="BF17" s="160">
        <v>38352.589999999997</v>
      </c>
      <c r="BG17" s="160">
        <f t="shared" si="24"/>
        <v>1.342501587704526E-3</v>
      </c>
      <c r="BH17" s="157">
        <f t="shared" si="25"/>
        <v>2.3137743606218665E-6</v>
      </c>
      <c r="BJ17" s="157">
        <v>48259.42</v>
      </c>
      <c r="BK17" s="157">
        <f t="shared" si="26"/>
        <v>1.6892822094074888E-3</v>
      </c>
      <c r="BL17" s="157">
        <f t="shared" si="27"/>
        <v>2.3291550042275036E-6</v>
      </c>
      <c r="BN17" s="157">
        <v>47550.65</v>
      </c>
      <c r="BO17" s="157">
        <f t="shared" si="28"/>
        <v>1.6644722852193876E-3</v>
      </c>
      <c r="BP17" s="157">
        <f t="shared" si="29"/>
        <v>2.5818159170166544E-6</v>
      </c>
      <c r="BR17" s="157">
        <v>19946.21</v>
      </c>
      <c r="BS17" s="157">
        <f t="shared" si="30"/>
        <v>6.9820104962110504E-4</v>
      </c>
      <c r="BT17" s="157">
        <f t="shared" si="31"/>
        <v>1.0830018614289554E-6</v>
      </c>
      <c r="BV17" s="157">
        <v>13999.58</v>
      </c>
      <c r="BW17" s="157">
        <f t="shared" si="32"/>
        <v>4.9004404597437949E-4</v>
      </c>
      <c r="BX17" s="157">
        <f t="shared" si="33"/>
        <v>9.2903911286883454E-7</v>
      </c>
      <c r="BZ17" s="157">
        <v>84390.61</v>
      </c>
      <c r="CA17" s="157">
        <f t="shared" si="34"/>
        <v>2.9540254755246894E-3</v>
      </c>
      <c r="CB17" s="157">
        <f t="shared" si="35"/>
        <v>5.3457633807782279E-6</v>
      </c>
      <c r="CD17" s="157">
        <v>7912.37</v>
      </c>
      <c r="CE17" s="157">
        <f t="shared" si="36"/>
        <v>2.7696615241645117E-4</v>
      </c>
      <c r="CF17" s="157">
        <f t="shared" si="37"/>
        <v>5.7281468097211614E-7</v>
      </c>
      <c r="CH17" s="157">
        <v>116323.7</v>
      </c>
      <c r="CI17" s="157">
        <f t="shared" si="38"/>
        <v>4.0718176252937544E-3</v>
      </c>
      <c r="CJ17" s="157">
        <f t="shared" si="39"/>
        <v>9.8247735662633946E-6</v>
      </c>
      <c r="CL17" s="157">
        <v>55170.17</v>
      </c>
      <c r="CM17" s="157">
        <f t="shared" si="40"/>
        <v>1.9311874587590726E-3</v>
      </c>
      <c r="CN17" s="157">
        <f t="shared" si="41"/>
        <v>4.4100803982918323E-6</v>
      </c>
      <c r="CP17" s="157">
        <v>14529.36</v>
      </c>
      <c r="CQ17" s="157">
        <f t="shared" si="42"/>
        <v>5.0858856907266587E-4</v>
      </c>
      <c r="CR17" s="157">
        <f t="shared" si="43"/>
        <v>9.6419633481518266E-7</v>
      </c>
      <c r="CT17" s="157">
        <v>393070.97</v>
      </c>
      <c r="CU17" s="157">
        <f t="shared" si="44"/>
        <v>1.3759133380706704E-2</v>
      </c>
      <c r="CV17" s="157">
        <f t="shared" si="45"/>
        <v>2.8456306047360038E-5</v>
      </c>
    </row>
    <row r="18" spans="1:100" s="172" customFormat="1" ht="15.5" x14ac:dyDescent="0.35">
      <c r="A18" s="176">
        <v>800</v>
      </c>
      <c r="B18" s="176">
        <f t="shared" si="46"/>
        <v>1.3333333333333333</v>
      </c>
      <c r="D18" s="157">
        <v>44585499.5</v>
      </c>
      <c r="F18" s="157">
        <v>0</v>
      </c>
      <c r="G18" s="157">
        <f t="shared" si="0"/>
        <v>0</v>
      </c>
      <c r="H18" s="157">
        <f t="shared" si="1"/>
        <v>0</v>
      </c>
      <c r="J18" s="160">
        <v>1077745.3500000001</v>
      </c>
      <c r="K18" s="157">
        <f t="shared" si="2"/>
        <v>3.2230070675781035E-2</v>
      </c>
      <c r="L18" s="157">
        <f t="shared" si="3"/>
        <v>2.9162634683758403E-5</v>
      </c>
      <c r="N18" s="157">
        <v>64376.38</v>
      </c>
      <c r="O18" s="157">
        <f t="shared" si="4"/>
        <v>1.9251813772622043E-3</v>
      </c>
      <c r="P18" s="157">
        <f t="shared" si="5"/>
        <v>2.3226078432508024E-6</v>
      </c>
      <c r="R18" s="177">
        <v>1780410.62</v>
      </c>
      <c r="S18" s="157">
        <f t="shared" si="6"/>
        <v>5.3243338154519648E-2</v>
      </c>
      <c r="T18" s="175">
        <f t="shared" si="7"/>
        <v>5.0470099628387737E-5</v>
      </c>
      <c r="V18" s="157">
        <v>0</v>
      </c>
      <c r="W18" s="157">
        <f t="shared" si="8"/>
        <v>0</v>
      </c>
      <c r="X18" s="157">
        <f t="shared" si="9"/>
        <v>0</v>
      </c>
      <c r="Z18" s="157">
        <v>28535.94</v>
      </c>
      <c r="AA18" s="157">
        <f t="shared" si="10"/>
        <v>8.5336982711161496E-4</v>
      </c>
      <c r="AB18" s="157">
        <f t="shared" si="11"/>
        <v>1.1766125234758338E-6</v>
      </c>
      <c r="AD18" s="157">
        <v>226229.49</v>
      </c>
      <c r="AE18" s="157">
        <f t="shared" si="12"/>
        <v>6.7654130464547104E-3</v>
      </c>
      <c r="AF18" s="157">
        <f t="shared" si="13"/>
        <v>6.1215276610221288E-6</v>
      </c>
      <c r="AH18" s="157">
        <v>105595150.3</v>
      </c>
      <c r="AI18" s="157">
        <f t="shared" si="14"/>
        <v>3.157832374028541</v>
      </c>
      <c r="AJ18" s="157">
        <f t="shared" si="15"/>
        <v>3.401537682099665E-3</v>
      </c>
      <c r="AL18" s="157">
        <v>4108.25</v>
      </c>
      <c r="AN18" s="157">
        <v>49951.69</v>
      </c>
      <c r="AO18" s="157">
        <f t="shared" si="16"/>
        <v>1.4938097381489096E-3</v>
      </c>
      <c r="AP18" s="157">
        <f t="shared" si="17"/>
        <v>1.8665494029860841E-6</v>
      </c>
      <c r="AR18" s="157">
        <v>0</v>
      </c>
      <c r="AS18" s="157">
        <f t="shared" si="18"/>
        <v>0</v>
      </c>
      <c r="AT18" s="157">
        <f t="shared" si="19"/>
        <v>0</v>
      </c>
      <c r="AV18" s="157">
        <v>9650.83</v>
      </c>
      <c r="AW18" s="157">
        <f t="shared" si="20"/>
        <v>2.8860893065318991E-4</v>
      </c>
      <c r="AX18" s="157">
        <f t="shared" si="21"/>
        <v>2.2383524723433536E-7</v>
      </c>
      <c r="AZ18" s="157">
        <v>16665.21</v>
      </c>
      <c r="BB18" s="157">
        <v>19388.27</v>
      </c>
      <c r="BC18" s="160">
        <f t="shared" si="22"/>
        <v>5.7980794106986884E-4</v>
      </c>
      <c r="BD18" s="157">
        <f t="shared" si="23"/>
        <v>8.9935854406223033E-7</v>
      </c>
      <c r="BF18" s="160">
        <v>37354.160000000003</v>
      </c>
      <c r="BG18" s="160">
        <f t="shared" si="24"/>
        <v>1.1170794815625351E-3</v>
      </c>
      <c r="BH18" s="157">
        <f t="shared" si="25"/>
        <v>1.9252639154308591E-6</v>
      </c>
      <c r="BJ18" s="157">
        <v>85309.42</v>
      </c>
      <c r="BK18" s="157">
        <f t="shared" si="26"/>
        <v>2.5511858027593326E-3</v>
      </c>
      <c r="BL18" s="157">
        <f t="shared" si="27"/>
        <v>3.5175337466528091E-6</v>
      </c>
      <c r="BN18" s="157">
        <v>71361.66</v>
      </c>
      <c r="BO18" s="157">
        <f t="shared" si="28"/>
        <v>2.134076797771437E-3</v>
      </c>
      <c r="BP18" s="157">
        <f t="shared" si="29"/>
        <v>3.31023441696778E-6</v>
      </c>
      <c r="BR18" s="157">
        <v>29013.61</v>
      </c>
      <c r="BS18" s="157">
        <f t="shared" si="30"/>
        <v>8.6765459100291852E-4</v>
      </c>
      <c r="BT18" s="157">
        <f t="shared" si="31"/>
        <v>1.3458466406538263E-6</v>
      </c>
      <c r="BV18" s="157">
        <v>14452.68</v>
      </c>
      <c r="BW18" s="157">
        <f t="shared" si="32"/>
        <v>4.3220868255608533E-4</v>
      </c>
      <c r="BX18" s="157">
        <f t="shared" si="33"/>
        <v>8.1939322457783013E-7</v>
      </c>
      <c r="BZ18" s="157">
        <v>156374.07999999999</v>
      </c>
      <c r="CA18" s="157">
        <f t="shared" si="34"/>
        <v>4.6763807890799411E-3</v>
      </c>
      <c r="CB18" s="157">
        <f t="shared" si="35"/>
        <v>8.4626301919072282E-6</v>
      </c>
      <c r="CD18" s="157">
        <v>15975.93</v>
      </c>
      <c r="CE18" s="157">
        <f t="shared" si="36"/>
        <v>4.7776160946677289E-4</v>
      </c>
      <c r="CF18" s="157">
        <f t="shared" si="37"/>
        <v>9.8809497665960605E-7</v>
      </c>
      <c r="CH18" s="157">
        <v>163630.20000000001</v>
      </c>
      <c r="CI18" s="157">
        <f t="shared" si="38"/>
        <v>4.8933757039101916E-3</v>
      </c>
      <c r="CJ18" s="157">
        <f t="shared" si="39"/>
        <v>1.180708781427901E-5</v>
      </c>
      <c r="CL18" s="157">
        <v>85991.08</v>
      </c>
      <c r="CM18" s="157">
        <f t="shared" si="40"/>
        <v>2.5715709057679914E-3</v>
      </c>
      <c r="CN18" s="157">
        <f t="shared" si="41"/>
        <v>5.8724669078124075E-6</v>
      </c>
      <c r="CP18" s="157">
        <v>31685.22</v>
      </c>
      <c r="CQ18" s="157">
        <f t="shared" si="42"/>
        <v>9.4754932598658007E-4</v>
      </c>
      <c r="CR18" s="157">
        <f t="shared" si="43"/>
        <v>1.7963903294930734E-6</v>
      </c>
      <c r="CT18" s="157">
        <v>602466.24</v>
      </c>
      <c r="CU18" s="157">
        <f t="shared" si="44"/>
        <v>1.8016806562860196E-2</v>
      </c>
      <c r="CV18" s="157">
        <f t="shared" si="45"/>
        <v>3.7261922489082058E-5</v>
      </c>
    </row>
    <row r="19" spans="1:100" s="172" customFormat="1" ht="15.5" x14ac:dyDescent="0.35">
      <c r="A19" s="176">
        <v>825</v>
      </c>
      <c r="B19" s="176">
        <f t="shared" si="46"/>
        <v>1.375</v>
      </c>
      <c r="D19" s="157">
        <v>44585499.5</v>
      </c>
      <c r="F19" s="157">
        <v>0</v>
      </c>
      <c r="G19" s="157">
        <f t="shared" si="0"/>
        <v>0</v>
      </c>
      <c r="H19" s="157">
        <f t="shared" si="1"/>
        <v>0</v>
      </c>
      <c r="J19" s="160">
        <v>2006503.47</v>
      </c>
      <c r="K19" s="157">
        <f t="shared" si="2"/>
        <v>6.187981074990536E-2</v>
      </c>
      <c r="L19" s="157">
        <f t="shared" si="3"/>
        <v>5.5990516848466888E-5</v>
      </c>
      <c r="N19" s="157">
        <v>125662.54</v>
      </c>
      <c r="O19" s="157">
        <f t="shared" si="4"/>
        <v>3.8753853705283709E-3</v>
      </c>
      <c r="P19" s="157">
        <f t="shared" si="5"/>
        <v>4.6754038676651401E-6</v>
      </c>
      <c r="R19" s="157">
        <v>3122456.36</v>
      </c>
      <c r="S19" s="157">
        <f t="shared" si="6"/>
        <v>9.6295377267221149E-2</v>
      </c>
      <c r="T19" s="175">
        <f t="shared" si="7"/>
        <v>9.1279725368182665E-5</v>
      </c>
      <c r="V19" s="157">
        <v>0</v>
      </c>
      <c r="W19" s="157">
        <f t="shared" si="8"/>
        <v>0</v>
      </c>
      <c r="X19" s="157">
        <f t="shared" si="9"/>
        <v>0</v>
      </c>
      <c r="Z19" s="157">
        <v>62613.48</v>
      </c>
      <c r="AA19" s="157">
        <f t="shared" si="10"/>
        <v>1.9309761237507278E-3</v>
      </c>
      <c r="AB19" s="157">
        <f t="shared" si="11"/>
        <v>2.6623986665054239E-6</v>
      </c>
      <c r="AD19" s="157">
        <v>475239.51</v>
      </c>
      <c r="AE19" s="157">
        <f t="shared" si="12"/>
        <v>1.4656207367375126E-2</v>
      </c>
      <c r="AF19" s="157">
        <f t="shared" si="13"/>
        <v>1.3261330563117415E-5</v>
      </c>
      <c r="AH19" s="157">
        <v>112056997.8</v>
      </c>
      <c r="AI19" s="157">
        <f t="shared" si="14"/>
        <v>3.4557955771023718</v>
      </c>
      <c r="AJ19" s="157">
        <f t="shared" si="15"/>
        <v>3.7224961571189577E-3</v>
      </c>
      <c r="AL19" s="157">
        <v>9474.3700000000008</v>
      </c>
      <c r="AN19" s="157">
        <v>71872.7</v>
      </c>
      <c r="AO19" s="157">
        <f t="shared" si="16"/>
        <v>2.2165269786873195E-3</v>
      </c>
      <c r="AP19" s="157">
        <f t="shared" si="17"/>
        <v>2.7696011099098521E-6</v>
      </c>
      <c r="AR19" s="157">
        <v>0</v>
      </c>
      <c r="AS19" s="157">
        <f t="shared" si="18"/>
        <v>0</v>
      </c>
      <c r="AT19" s="157">
        <f t="shared" si="19"/>
        <v>0</v>
      </c>
      <c r="AV19" s="157">
        <v>14074.31</v>
      </c>
      <c r="AW19" s="157">
        <f t="shared" si="20"/>
        <v>4.340464156962063E-4</v>
      </c>
      <c r="AX19" s="157">
        <f t="shared" si="21"/>
        <v>3.3663160231616209E-7</v>
      </c>
      <c r="AZ19" s="157">
        <v>32350.89</v>
      </c>
      <c r="BB19" s="157">
        <v>41087.89</v>
      </c>
      <c r="BC19" s="160">
        <f t="shared" si="22"/>
        <v>1.2671350412929658E-3</v>
      </c>
      <c r="BD19" s="157">
        <f t="shared" si="23"/>
        <v>1.9654934766237514E-6</v>
      </c>
      <c r="BF19" s="160">
        <v>58989.77</v>
      </c>
      <c r="BG19" s="160">
        <f t="shared" si="24"/>
        <v>1.8192222731518348E-3</v>
      </c>
      <c r="BH19" s="157">
        <f t="shared" si="25"/>
        <v>3.1353928296562826E-6</v>
      </c>
      <c r="BJ19" s="157">
        <v>206584.54</v>
      </c>
      <c r="BK19" s="157">
        <f t="shared" si="26"/>
        <v>6.3709893504725681E-3</v>
      </c>
      <c r="BL19" s="157">
        <f t="shared" si="27"/>
        <v>8.7842171337008638E-6</v>
      </c>
      <c r="BN19" s="157">
        <v>107449.51</v>
      </c>
      <c r="BO19" s="157">
        <f t="shared" si="28"/>
        <v>3.3137023899440666E-3</v>
      </c>
      <c r="BP19" s="157">
        <f t="shared" si="29"/>
        <v>5.1399892029359133E-6</v>
      </c>
      <c r="BR19" s="157">
        <v>52524.160000000003</v>
      </c>
      <c r="BS19" s="157">
        <f t="shared" si="30"/>
        <v>1.6198252976845086E-3</v>
      </c>
      <c r="BT19" s="157">
        <f t="shared" si="31"/>
        <v>2.5125625542013031E-6</v>
      </c>
      <c r="BV19" s="157">
        <v>31280.23</v>
      </c>
      <c r="BW19" s="157">
        <f t="shared" si="32"/>
        <v>9.6467050346716427E-4</v>
      </c>
      <c r="BX19" s="157">
        <f t="shared" si="33"/>
        <v>1.8288491332853012E-6</v>
      </c>
      <c r="BZ19" s="157">
        <v>279590.83</v>
      </c>
      <c r="CA19" s="157">
        <f t="shared" si="34"/>
        <v>8.6224758175020566E-3</v>
      </c>
      <c r="CB19" s="157">
        <f t="shared" si="35"/>
        <v>1.5603695993400736E-5</v>
      </c>
      <c r="CD19" s="157">
        <v>32808.519999999997</v>
      </c>
      <c r="CE19" s="157">
        <f t="shared" si="36"/>
        <v>1.0118023910442003E-3</v>
      </c>
      <c r="CF19" s="157">
        <f t="shared" si="37"/>
        <v>2.0925851725063797E-6</v>
      </c>
      <c r="CH19" s="157">
        <v>228679.06</v>
      </c>
      <c r="CI19" s="157">
        <f t="shared" si="38"/>
        <v>7.0523760196967182E-3</v>
      </c>
      <c r="CJ19" s="157">
        <f t="shared" si="39"/>
        <v>1.7016478603377407E-5</v>
      </c>
      <c r="CL19" s="157">
        <v>160230.62</v>
      </c>
      <c r="CM19" s="157">
        <f t="shared" si="40"/>
        <v>4.9414519287823613E-3</v>
      </c>
      <c r="CN19" s="157">
        <f t="shared" si="41"/>
        <v>1.1284352635671901E-5</v>
      </c>
      <c r="CP19" s="157">
        <v>94245.45</v>
      </c>
      <c r="CQ19" s="157">
        <f t="shared" si="42"/>
        <v>2.9064941562446777E-3</v>
      </c>
      <c r="CR19" s="157">
        <f t="shared" si="43"/>
        <v>5.5102123465391135E-6</v>
      </c>
      <c r="CT19" s="157">
        <v>993908.14</v>
      </c>
      <c r="CU19" s="157">
        <f t="shared" si="44"/>
        <v>3.0651752426817603E-2</v>
      </c>
      <c r="CV19" s="157">
        <f t="shared" si="45"/>
        <v>6.3393211171896668E-5</v>
      </c>
    </row>
    <row r="20" spans="1:100" s="172" customFormat="1" ht="15.5" x14ac:dyDescent="0.35">
      <c r="A20" s="176">
        <v>850</v>
      </c>
      <c r="B20" s="176">
        <f t="shared" si="46"/>
        <v>1.4166666666666667</v>
      </c>
      <c r="D20" s="157">
        <v>42229271.799999997</v>
      </c>
      <c r="F20" s="157">
        <v>26807.84</v>
      </c>
      <c r="G20" s="157">
        <f t="shared" si="0"/>
        <v>8.9932342459510142E-4</v>
      </c>
      <c r="H20" s="157">
        <f t="shared" si="1"/>
        <v>1.0849760257676068E-6</v>
      </c>
      <c r="J20" s="160">
        <v>2916145.18</v>
      </c>
      <c r="K20" s="157">
        <f t="shared" si="2"/>
        <v>9.7828011130105919E-2</v>
      </c>
      <c r="L20" s="157">
        <f t="shared" si="3"/>
        <v>8.8517415277333862E-5</v>
      </c>
      <c r="N20" s="157">
        <v>507901.9</v>
      </c>
      <c r="O20" s="157">
        <f t="shared" si="4"/>
        <v>1.7038600501433861E-2</v>
      </c>
      <c r="P20" s="157">
        <f t="shared" si="5"/>
        <v>2.0555978584690761E-5</v>
      </c>
      <c r="R20" s="177">
        <v>3722193.46</v>
      </c>
      <c r="S20" s="157">
        <f t="shared" si="6"/>
        <v>0.12486853731791481</v>
      </c>
      <c r="T20" s="175">
        <f t="shared" si="7"/>
        <v>1.1836462057650392E-4</v>
      </c>
      <c r="V20" s="157">
        <v>0</v>
      </c>
      <c r="W20" s="157">
        <f t="shared" si="8"/>
        <v>0</v>
      </c>
      <c r="X20" s="157">
        <f t="shared" si="9"/>
        <v>0</v>
      </c>
      <c r="Z20" s="157">
        <v>118982.29</v>
      </c>
      <c r="AA20" s="157">
        <f t="shared" si="10"/>
        <v>3.9915025048257325E-3</v>
      </c>
      <c r="AB20" s="157">
        <f t="shared" si="11"/>
        <v>5.5034191337173356E-6</v>
      </c>
      <c r="AD20" s="157">
        <v>822735.39</v>
      </c>
      <c r="AE20" s="157">
        <f t="shared" si="12"/>
        <v>2.7600329174987105E-2</v>
      </c>
      <c r="AF20" s="157">
        <f t="shared" si="13"/>
        <v>2.4973520070077311E-5</v>
      </c>
      <c r="AH20" s="157">
        <v>73837760.599999994</v>
      </c>
      <c r="AI20" s="157">
        <f t="shared" si="14"/>
        <v>2.4770376027022407</v>
      </c>
      <c r="AJ20" s="157">
        <f t="shared" si="15"/>
        <v>2.6682026616949676E-3</v>
      </c>
      <c r="AL20" s="157">
        <v>16947.43</v>
      </c>
      <c r="AN20" s="157">
        <v>29311</v>
      </c>
      <c r="AO20" s="157">
        <f t="shared" si="16"/>
        <v>9.8329700931917732E-4</v>
      </c>
      <c r="AP20" s="157">
        <f t="shared" si="17"/>
        <v>1.2286520825450359E-6</v>
      </c>
      <c r="AR20" s="157">
        <v>32304.41</v>
      </c>
      <c r="AS20" s="157">
        <f t="shared" si="18"/>
        <v>1.0837170257180077E-3</v>
      </c>
      <c r="AT20" s="157">
        <f t="shared" si="19"/>
        <v>1.4942115175077706E-6</v>
      </c>
      <c r="AV20" s="157">
        <v>34218.730000000003</v>
      </c>
      <c r="AW20" s="157">
        <f t="shared" si="20"/>
        <v>1.1479367770359393E-3</v>
      </c>
      <c r="AX20" s="157">
        <f t="shared" si="21"/>
        <v>8.9030062831281819E-7</v>
      </c>
      <c r="AZ20" s="157">
        <v>50250</v>
      </c>
      <c r="BB20" s="157">
        <v>61712</v>
      </c>
      <c r="BC20" s="160">
        <f t="shared" si="22"/>
        <v>2.0702543427076887E-3</v>
      </c>
      <c r="BD20" s="157">
        <f t="shared" si="23"/>
        <v>3.2112373763982833E-6</v>
      </c>
      <c r="BF20" s="160">
        <v>73052.94</v>
      </c>
      <c r="BG20" s="160">
        <f t="shared" si="24"/>
        <v>2.4507092021416295E-3</v>
      </c>
      <c r="BH20" s="157">
        <f t="shared" si="25"/>
        <v>4.2237477923217036E-6</v>
      </c>
      <c r="BJ20" s="157">
        <v>382592.88</v>
      </c>
      <c r="BK20" s="157">
        <f t="shared" si="26"/>
        <v>1.2834854992692536E-2</v>
      </c>
      <c r="BL20" s="157">
        <f t="shared" si="27"/>
        <v>1.7696490597180649E-5</v>
      </c>
      <c r="BN20" s="157">
        <v>103811.92</v>
      </c>
      <c r="BO20" s="157">
        <f t="shared" si="28"/>
        <v>3.4825816406018795E-3</v>
      </c>
      <c r="BP20" s="157">
        <f t="shared" si="29"/>
        <v>5.4019431815476506E-6</v>
      </c>
      <c r="BR20" s="157">
        <v>64889.57</v>
      </c>
      <c r="BS20" s="157">
        <f t="shared" si="30"/>
        <v>2.1768523802329297E-3</v>
      </c>
      <c r="BT20" s="157">
        <f t="shared" si="31"/>
        <v>3.376584983834794E-6</v>
      </c>
      <c r="BV20" s="157">
        <v>56078.64</v>
      </c>
      <c r="BW20" s="157">
        <f t="shared" si="32"/>
        <v>1.8812718432904638E-3</v>
      </c>
      <c r="BX20" s="157">
        <f t="shared" si="33"/>
        <v>3.5665674110589373E-6</v>
      </c>
      <c r="BZ20" s="157">
        <v>349595.95</v>
      </c>
      <c r="CA20" s="157">
        <f t="shared" si="34"/>
        <v>1.1727905977452038E-2</v>
      </c>
      <c r="CB20" s="157">
        <f t="shared" si="35"/>
        <v>2.1223449434313858E-5</v>
      </c>
      <c r="CD20" s="157">
        <v>56004.67</v>
      </c>
      <c r="CE20" s="157">
        <f t="shared" si="36"/>
        <v>1.8787903694485841E-3</v>
      </c>
      <c r="CF20" s="157">
        <f t="shared" si="37"/>
        <v>3.8856686880315383E-6</v>
      </c>
      <c r="CH20" s="157">
        <v>211470.28</v>
      </c>
      <c r="CI20" s="157">
        <f t="shared" si="38"/>
        <v>7.0941999209815096E-3</v>
      </c>
      <c r="CJ20" s="157">
        <f t="shared" si="39"/>
        <v>1.711739431169113E-5</v>
      </c>
      <c r="CL20" s="157">
        <v>190883.18</v>
      </c>
      <c r="CM20" s="157">
        <f t="shared" si="40"/>
        <v>6.4035638505453305E-3</v>
      </c>
      <c r="CN20" s="157">
        <f t="shared" si="41"/>
        <v>1.4623247105512232E-5</v>
      </c>
      <c r="CP20" s="157">
        <v>228876.9</v>
      </c>
      <c r="CQ20" s="157">
        <f t="shared" si="42"/>
        <v>7.678140332033857E-3</v>
      </c>
      <c r="CR20" s="157">
        <f t="shared" si="43"/>
        <v>1.4556431694566691E-5</v>
      </c>
      <c r="CT20" s="157">
        <v>1108608.83</v>
      </c>
      <c r="CU20" s="157">
        <f t="shared" si="44"/>
        <v>3.7190534169555194E-2</v>
      </c>
      <c r="CV20" s="157">
        <f t="shared" si="45"/>
        <v>7.6916561029754805E-5</v>
      </c>
    </row>
    <row r="21" spans="1:100" s="172" customFormat="1" ht="15.5" x14ac:dyDescent="0.35">
      <c r="A21" s="176">
        <v>875</v>
      </c>
      <c r="B21" s="176">
        <f t="shared" si="46"/>
        <v>1.4583333333333333</v>
      </c>
      <c r="D21" s="157">
        <v>37921402.100000001</v>
      </c>
      <c r="F21" s="157">
        <v>63557.7</v>
      </c>
      <c r="G21" s="157">
        <f t="shared" si="0"/>
        <v>2.4442216628904655E-3</v>
      </c>
      <c r="H21" s="157">
        <f t="shared" si="1"/>
        <v>2.9487966546539717E-6</v>
      </c>
      <c r="J21" s="160">
        <v>4290561.7699999996</v>
      </c>
      <c r="K21" s="157">
        <f t="shared" si="2"/>
        <v>0.16500099947297744</v>
      </c>
      <c r="L21" s="157">
        <f t="shared" si="3"/>
        <v>1.4929734155691077E-4</v>
      </c>
      <c r="N21" s="157">
        <v>775022.28</v>
      </c>
      <c r="O21" s="157">
        <f t="shared" si="4"/>
        <v>2.9804826889562715E-2</v>
      </c>
      <c r="P21" s="157">
        <f t="shared" si="5"/>
        <v>3.595761184791605E-5</v>
      </c>
      <c r="R21" s="177">
        <v>4935470.3899999997</v>
      </c>
      <c r="S21" s="157">
        <f t="shared" si="6"/>
        <v>0.189802079744743</v>
      </c>
      <c r="T21" s="175">
        <f t="shared" si="7"/>
        <v>1.7991602717680493E-4</v>
      </c>
      <c r="V21" s="157">
        <v>45997.46</v>
      </c>
      <c r="W21" s="157">
        <f t="shared" si="8"/>
        <v>1.7689121565119203E-3</v>
      </c>
      <c r="X21" s="157">
        <f t="shared" si="9"/>
        <v>1.5243421800818097E-6</v>
      </c>
      <c r="Z21" s="157">
        <v>131730.38</v>
      </c>
      <c r="AA21" s="157">
        <f t="shared" si="10"/>
        <v>5.0659203913419291E-3</v>
      </c>
      <c r="AB21" s="157">
        <f t="shared" si="11"/>
        <v>6.9848091484079406E-6</v>
      </c>
      <c r="AD21" s="157">
        <v>1234308.3899999999</v>
      </c>
      <c r="AE21" s="157">
        <f t="shared" si="12"/>
        <v>4.7467471376803329E-2</v>
      </c>
      <c r="AF21" s="157">
        <f t="shared" si="13"/>
        <v>4.2949844604705603E-5</v>
      </c>
      <c r="AH21" s="157">
        <v>49089850.899999999</v>
      </c>
      <c r="AI21" s="157">
        <f t="shared" si="14"/>
        <v>1.8878354156592043</v>
      </c>
      <c r="AJ21" s="157">
        <f t="shared" si="15"/>
        <v>2.0335288715071708E-3</v>
      </c>
      <c r="AL21" s="157">
        <v>24098.61</v>
      </c>
      <c r="AN21" s="157">
        <v>31400.92</v>
      </c>
      <c r="AO21" s="157">
        <f t="shared" si="16"/>
        <v>1.2075768773679738E-3</v>
      </c>
      <c r="AP21" s="157">
        <f t="shared" si="17"/>
        <v>1.5088949027096929E-6</v>
      </c>
      <c r="AR21" s="157">
        <v>37407.83</v>
      </c>
      <c r="AS21" s="157">
        <f t="shared" si="18"/>
        <v>1.4385830268830346E-3</v>
      </c>
      <c r="AT21" s="157">
        <f t="shared" si="19"/>
        <v>1.9834950237453886E-6</v>
      </c>
      <c r="AV21" s="157">
        <v>61801</v>
      </c>
      <c r="AW21" s="157">
        <f t="shared" si="20"/>
        <v>2.37666471549936E-3</v>
      </c>
      <c r="AX21" s="157">
        <f t="shared" si="21"/>
        <v>1.8432601270616319E-6</v>
      </c>
      <c r="AZ21" s="157">
        <v>114350.01</v>
      </c>
      <c r="BB21" s="157">
        <v>109592</v>
      </c>
      <c r="BC21" s="160">
        <f t="shared" si="22"/>
        <v>4.2145505655411053E-3</v>
      </c>
      <c r="BD21" s="157">
        <f t="shared" si="23"/>
        <v>6.5373234687121032E-6</v>
      </c>
      <c r="BF21" s="160">
        <v>107507.12</v>
      </c>
      <c r="BG21" s="160">
        <f t="shared" si="24"/>
        <v>4.1343728866677807E-3</v>
      </c>
      <c r="BH21" s="157">
        <f t="shared" si="25"/>
        <v>7.1255081334976619E-6</v>
      </c>
      <c r="BJ21" s="157">
        <v>541028.66</v>
      </c>
      <c r="BK21" s="157">
        <f t="shared" si="26"/>
        <v>2.0806196118119447E-2</v>
      </c>
      <c r="BL21" s="157">
        <f t="shared" si="27"/>
        <v>2.8687246889585299E-5</v>
      </c>
      <c r="BN21" s="157">
        <v>104759.54</v>
      </c>
      <c r="BO21" s="157">
        <f t="shared" si="28"/>
        <v>4.0287099291264512E-3</v>
      </c>
      <c r="BP21" s="157">
        <f t="shared" si="29"/>
        <v>6.2490601450241275E-6</v>
      </c>
      <c r="BR21" s="157">
        <v>83134.48</v>
      </c>
      <c r="BS21" s="157">
        <f t="shared" si="30"/>
        <v>3.1970807148328862E-3</v>
      </c>
      <c r="BT21" s="157">
        <f t="shared" si="31"/>
        <v>4.9590936123364557E-6</v>
      </c>
      <c r="BV21" s="157">
        <v>114577.87</v>
      </c>
      <c r="BW21" s="157">
        <f t="shared" si="32"/>
        <v>4.4062908497608877E-3</v>
      </c>
      <c r="BX21" s="157">
        <f t="shared" si="33"/>
        <v>8.3535685735439825E-6</v>
      </c>
      <c r="BZ21" s="157">
        <v>362415.43</v>
      </c>
      <c r="CA21" s="157">
        <f t="shared" si="34"/>
        <v>1.3937314361151568E-2</v>
      </c>
      <c r="CB21" s="157">
        <f t="shared" si="35"/>
        <v>2.5221713676996973E-5</v>
      </c>
      <c r="CD21" s="157">
        <v>69972.23</v>
      </c>
      <c r="CE21" s="157">
        <f t="shared" si="36"/>
        <v>2.6909035469621164E-3</v>
      </c>
      <c r="CF21" s="157">
        <f t="shared" si="37"/>
        <v>5.5652614708752587E-6</v>
      </c>
      <c r="CH21" s="157">
        <v>197994.89</v>
      </c>
      <c r="CI21" s="157">
        <f t="shared" si="38"/>
        <v>7.614237130664182E-3</v>
      </c>
      <c r="CJ21" s="157">
        <f t="shared" si="39"/>
        <v>1.8372177384347804E-5</v>
      </c>
      <c r="CL21" s="157">
        <v>174972.68</v>
      </c>
      <c r="CM21" s="157">
        <f t="shared" si="40"/>
        <v>6.7288780882568322E-3</v>
      </c>
      <c r="CN21" s="157">
        <f t="shared" si="41"/>
        <v>1.5366138188669232E-5</v>
      </c>
      <c r="CP21" s="157">
        <v>507838.08</v>
      </c>
      <c r="CQ21" s="157">
        <f t="shared" si="42"/>
        <v>1.9529794759355693E-2</v>
      </c>
      <c r="CR21" s="157">
        <f t="shared" si="43"/>
        <v>3.7025127326393087E-5</v>
      </c>
      <c r="CT21" s="157">
        <v>983443.9</v>
      </c>
      <c r="CU21" s="157">
        <f t="shared" si="44"/>
        <v>3.7820042018787414E-2</v>
      </c>
      <c r="CV21" s="157">
        <f t="shared" si="45"/>
        <v>7.8218493900184438E-5</v>
      </c>
    </row>
    <row r="22" spans="1:100" s="172" customFormat="1" ht="15.5" x14ac:dyDescent="0.35">
      <c r="A22" s="176">
        <v>900</v>
      </c>
      <c r="B22" s="176">
        <f t="shared" si="46"/>
        <v>1.5</v>
      </c>
      <c r="D22" s="157">
        <v>51311344.5</v>
      </c>
      <c r="F22" s="157">
        <v>158012.44</v>
      </c>
      <c r="G22" s="157">
        <f t="shared" si="0"/>
        <v>4.6192252865250878E-3</v>
      </c>
      <c r="H22" s="157">
        <f t="shared" si="1"/>
        <v>5.5727990136091954E-6</v>
      </c>
      <c r="J22" s="160">
        <v>7246377.6600000001</v>
      </c>
      <c r="K22" s="157">
        <f t="shared" si="2"/>
        <v>0.21183554233313845</v>
      </c>
      <c r="L22" s="157">
        <f t="shared" si="3"/>
        <v>1.9167449541894157E-4</v>
      </c>
      <c r="N22" s="157">
        <v>1314489.98</v>
      </c>
      <c r="O22" s="157">
        <f t="shared" si="4"/>
        <v>3.8426881798039811E-2</v>
      </c>
      <c r="P22" s="157">
        <f t="shared" si="5"/>
        <v>4.6359568043776629E-5</v>
      </c>
      <c r="R22" s="177">
        <v>5175609.7699999996</v>
      </c>
      <c r="S22" s="157">
        <f t="shared" si="6"/>
        <v>0.15130016043528149</v>
      </c>
      <c r="T22" s="175">
        <f t="shared" si="7"/>
        <v>1.4341952318614154E-4</v>
      </c>
      <c r="V22" s="157">
        <v>80056.88</v>
      </c>
      <c r="W22" s="157">
        <f t="shared" si="8"/>
        <v>2.3403269037317862E-3</v>
      </c>
      <c r="X22" s="157">
        <f t="shared" si="9"/>
        <v>2.0167530656656334E-6</v>
      </c>
      <c r="Z22" s="157">
        <v>194556.96</v>
      </c>
      <c r="AA22" s="157">
        <f t="shared" si="10"/>
        <v>5.6875422549101193E-3</v>
      </c>
      <c r="AB22" s="157">
        <f t="shared" si="11"/>
        <v>7.841891325799074E-6</v>
      </c>
      <c r="AD22" s="157">
        <v>2375553.12</v>
      </c>
      <c r="AE22" s="157">
        <f t="shared" si="12"/>
        <v>6.9445260394609229E-2</v>
      </c>
      <c r="AF22" s="157">
        <f t="shared" si="13"/>
        <v>6.2835939138299399E-5</v>
      </c>
      <c r="AH22" s="157">
        <v>34744422.700000003</v>
      </c>
      <c r="AI22" s="157">
        <f t="shared" si="14"/>
        <v>1.0156941814299956</v>
      </c>
      <c r="AJ22" s="157">
        <f t="shared" si="15"/>
        <v>1.094080249489607E-3</v>
      </c>
      <c r="AL22" s="157">
        <v>35887.769999999997</v>
      </c>
      <c r="AN22" s="157">
        <v>25890.9</v>
      </c>
      <c r="AO22" s="157">
        <f t="shared" si="16"/>
        <v>7.5687648371794273E-4</v>
      </c>
      <c r="AP22" s="157">
        <f t="shared" si="17"/>
        <v>9.4573446185226557E-7</v>
      </c>
      <c r="AR22" s="157">
        <v>53949.85</v>
      </c>
      <c r="AS22" s="157">
        <f t="shared" si="18"/>
        <v>1.5771322265780816E-3</v>
      </c>
      <c r="AT22" s="157">
        <f t="shared" si="19"/>
        <v>2.1745244207308816E-6</v>
      </c>
      <c r="AV22" s="157">
        <v>91753.77</v>
      </c>
      <c r="AW22" s="157">
        <f t="shared" si="20"/>
        <v>2.6822656147706286E-3</v>
      </c>
      <c r="AX22" s="157">
        <f t="shared" si="21"/>
        <v>2.0802737658586181E-6</v>
      </c>
      <c r="AZ22" s="157">
        <v>118157.67</v>
      </c>
      <c r="BB22" s="157">
        <v>155885</v>
      </c>
      <c r="BC22" s="160">
        <f t="shared" si="22"/>
        <v>4.5570331917535309E-3</v>
      </c>
      <c r="BD22" s="157">
        <f t="shared" si="23"/>
        <v>7.0685591663616795E-6</v>
      </c>
      <c r="BF22" s="160">
        <v>183196.11</v>
      </c>
      <c r="BG22" s="160">
        <f t="shared" si="24"/>
        <v>5.355427102480232E-3</v>
      </c>
      <c r="BH22" s="157">
        <f t="shared" si="25"/>
        <v>9.229970402556746E-6</v>
      </c>
      <c r="BJ22" s="157">
        <v>837737.1</v>
      </c>
      <c r="BK22" s="157">
        <f t="shared" si="26"/>
        <v>2.4489821154462244E-2</v>
      </c>
      <c r="BL22" s="157">
        <f t="shared" si="27"/>
        <v>3.3766169546389252E-5</v>
      </c>
      <c r="BN22" s="157">
        <v>128304.2</v>
      </c>
      <c r="BO22" s="157">
        <f t="shared" si="28"/>
        <v>3.750755351967049E-3</v>
      </c>
      <c r="BP22" s="157">
        <f t="shared" si="29"/>
        <v>5.8179159572293833E-6</v>
      </c>
      <c r="BR22" s="157">
        <v>125260.92</v>
      </c>
      <c r="BS22" s="157">
        <f t="shared" si="30"/>
        <v>3.6617902304236054E-3</v>
      </c>
      <c r="BT22" s="157">
        <f t="shared" si="31"/>
        <v>5.6799193267658656E-6</v>
      </c>
      <c r="BV22" s="157">
        <v>224560.09</v>
      </c>
      <c r="BW22" s="157">
        <f t="shared" si="32"/>
        <v>6.5646327977237073E-3</v>
      </c>
      <c r="BX22" s="157">
        <f t="shared" si="33"/>
        <v>1.2445413184401277E-5</v>
      </c>
      <c r="BZ22" s="157">
        <v>385016.11</v>
      </c>
      <c r="CA22" s="157">
        <f t="shared" si="34"/>
        <v>1.1255291994931062E-2</v>
      </c>
      <c r="CB22" s="157">
        <f t="shared" si="35"/>
        <v>2.0368181752319462E-5</v>
      </c>
      <c r="CD22" s="157">
        <v>91471.61</v>
      </c>
      <c r="CE22" s="157">
        <f t="shared" si="36"/>
        <v>2.6740171464421478E-3</v>
      </c>
      <c r="CF22" s="157">
        <f t="shared" si="37"/>
        <v>5.530337426755712E-6</v>
      </c>
      <c r="CH22" s="157">
        <v>197011.61</v>
      </c>
      <c r="CI22" s="157">
        <f t="shared" si="38"/>
        <v>5.7592997782390989E-3</v>
      </c>
      <c r="CJ22" s="157">
        <f t="shared" si="39"/>
        <v>1.3896451518343233E-5</v>
      </c>
      <c r="CL22" s="157">
        <v>143641.23000000001</v>
      </c>
      <c r="CM22" s="157">
        <f t="shared" si="40"/>
        <v>4.1991073728344817E-3</v>
      </c>
      <c r="CN22" s="157">
        <f t="shared" si="41"/>
        <v>9.5891266439558754E-6</v>
      </c>
      <c r="CP22" s="157">
        <v>721946.77</v>
      </c>
      <c r="CQ22" s="157">
        <f t="shared" si="42"/>
        <v>2.110488753612761E-2</v>
      </c>
      <c r="CR22" s="157">
        <f t="shared" si="43"/>
        <v>4.001123195931173E-5</v>
      </c>
      <c r="CT22" s="157">
        <v>813909.46</v>
      </c>
      <c r="CU22" s="157">
        <f t="shared" si="44"/>
        <v>2.3793260572230766E-2</v>
      </c>
      <c r="CV22" s="157">
        <f t="shared" si="45"/>
        <v>4.9208644612558272E-5</v>
      </c>
    </row>
    <row r="23" spans="1:100" s="172" customFormat="1" ht="15.5" x14ac:dyDescent="0.35">
      <c r="A23" s="176">
        <v>925</v>
      </c>
      <c r="B23" s="176">
        <f t="shared" si="46"/>
        <v>1.5416666666666667</v>
      </c>
      <c r="D23" s="157">
        <v>31699213.100000001</v>
      </c>
      <c r="F23" s="157">
        <v>215957.77</v>
      </c>
      <c r="G23" s="157">
        <f t="shared" si="0"/>
        <v>1.0502938806915262E-2</v>
      </c>
      <c r="H23" s="157">
        <f t="shared" si="1"/>
        <v>1.2671121972318033E-5</v>
      </c>
      <c r="J23" s="160">
        <v>9371137.0099999998</v>
      </c>
      <c r="K23" s="157">
        <f t="shared" si="2"/>
        <v>0.45575798716225335</v>
      </c>
      <c r="L23" s="157">
        <f t="shared" si="3"/>
        <v>4.1238208310245237E-4</v>
      </c>
      <c r="N23" s="157">
        <v>1783697.29</v>
      </c>
      <c r="O23" s="157">
        <f t="shared" si="4"/>
        <v>8.6748735583492026E-2</v>
      </c>
      <c r="P23" s="157">
        <f t="shared" si="5"/>
        <v>1.0465678508943268E-4</v>
      </c>
      <c r="R23" s="177">
        <v>4388575.6100000003</v>
      </c>
      <c r="S23" s="157">
        <f t="shared" si="6"/>
        <v>0.21343497426071228</v>
      </c>
      <c r="T23" s="175">
        <f t="shared" si="7"/>
        <v>2.0231797607915599E-4</v>
      </c>
      <c r="V23" s="157">
        <v>103109.94</v>
      </c>
      <c r="W23" s="157">
        <f t="shared" si="8"/>
        <v>5.0146720361332877E-3</v>
      </c>
      <c r="X23" s="157">
        <f t="shared" si="9"/>
        <v>4.3213429654007748E-6</v>
      </c>
      <c r="Z23" s="157">
        <v>209015.52</v>
      </c>
      <c r="AA23" s="157">
        <f t="shared" si="10"/>
        <v>1.0165307857437004E-2</v>
      </c>
      <c r="AB23" s="157">
        <f t="shared" si="11"/>
        <v>1.4015762158512907E-5</v>
      </c>
      <c r="AD23" s="157">
        <v>2087853.62</v>
      </c>
      <c r="AE23" s="157">
        <f t="shared" si="12"/>
        <v>0.1015411430144723</v>
      </c>
      <c r="AF23" s="157">
        <f t="shared" si="13"/>
        <v>9.1877156860456158E-5</v>
      </c>
      <c r="AH23" s="157">
        <v>22814707.800000001</v>
      </c>
      <c r="AI23" s="157">
        <f t="shared" si="14"/>
        <v>1.1095756356488231</v>
      </c>
      <c r="AJ23" s="157">
        <f t="shared" si="15"/>
        <v>1.1952069928855089E-3</v>
      </c>
      <c r="AL23" s="157">
        <v>31459.63</v>
      </c>
      <c r="AN23" s="157">
        <v>26023</v>
      </c>
      <c r="AO23" s="157">
        <f t="shared" si="16"/>
        <v>1.2656084408185725E-3</v>
      </c>
      <c r="AP23" s="157">
        <f t="shared" si="17"/>
        <v>1.581406667325239E-6</v>
      </c>
      <c r="AR23" s="157">
        <v>64943.12</v>
      </c>
      <c r="AS23" s="157">
        <f t="shared" si="18"/>
        <v>3.158458319374917E-3</v>
      </c>
      <c r="AT23" s="157">
        <f t="shared" si="19"/>
        <v>4.3548312764131723E-6</v>
      </c>
      <c r="AV23" s="157">
        <v>102009.28</v>
      </c>
      <c r="AW23" s="157">
        <f t="shared" si="20"/>
        <v>4.9611422898906809E-3</v>
      </c>
      <c r="AX23" s="157">
        <f t="shared" si="21"/>
        <v>3.8476928226341533E-6</v>
      </c>
      <c r="AZ23" s="157">
        <v>116859</v>
      </c>
      <c r="BB23" s="157">
        <v>154046.92000000001</v>
      </c>
      <c r="BC23" s="160">
        <f t="shared" si="22"/>
        <v>7.4919525894056559E-3</v>
      </c>
      <c r="BD23" s="157">
        <f t="shared" si="23"/>
        <v>1.162100601892098E-5</v>
      </c>
      <c r="BF23" s="160">
        <v>250076.1</v>
      </c>
      <c r="BG23" s="160">
        <f t="shared" si="24"/>
        <v>1.2162257349536541E-2</v>
      </c>
      <c r="BH23" s="157">
        <f t="shared" si="25"/>
        <v>2.0961404798603527E-5</v>
      </c>
      <c r="BJ23" s="157">
        <v>1015981.36</v>
      </c>
      <c r="BK23" s="157">
        <f t="shared" si="26"/>
        <v>4.9411466200297148E-2</v>
      </c>
      <c r="BL23" s="157">
        <f t="shared" si="27"/>
        <v>6.8127730894062199E-5</v>
      </c>
      <c r="BN23" s="157">
        <v>133864.53</v>
      </c>
      <c r="BO23" s="157">
        <f t="shared" si="28"/>
        <v>6.5103976902820973E-3</v>
      </c>
      <c r="BP23" s="157">
        <f t="shared" si="29"/>
        <v>1.0098484986587385E-5</v>
      </c>
      <c r="BR23" s="157">
        <v>142212.56</v>
      </c>
      <c r="BS23" s="157">
        <f t="shared" si="30"/>
        <v>6.9163976607776838E-3</v>
      </c>
      <c r="BT23" s="157">
        <f t="shared" si="31"/>
        <v>1.0728244457767547E-5</v>
      </c>
      <c r="BV23" s="157">
        <v>295070.65000000002</v>
      </c>
      <c r="BW23" s="157">
        <f t="shared" si="32"/>
        <v>1.4350532424310138E-2</v>
      </c>
      <c r="BX23" s="157">
        <f t="shared" si="33"/>
        <v>2.7206137942493382E-5</v>
      </c>
      <c r="BZ23" s="157">
        <v>311848.67</v>
      </c>
      <c r="CA23" s="157">
        <f t="shared" si="34"/>
        <v>1.5166518426393787E-2</v>
      </c>
      <c r="CB23" s="157">
        <f t="shared" si="35"/>
        <v>2.7446147465371278E-5</v>
      </c>
      <c r="CD23" s="157">
        <v>91034.28</v>
      </c>
      <c r="CE23" s="157">
        <f t="shared" si="36"/>
        <v>4.4273816689790321E-3</v>
      </c>
      <c r="CF23" s="157">
        <f t="shared" si="37"/>
        <v>9.1566034193403551E-6</v>
      </c>
      <c r="CH23" s="157">
        <v>178979.88</v>
      </c>
      <c r="CI23" s="157">
        <f t="shared" si="38"/>
        <v>8.7045477794526083E-3</v>
      </c>
      <c r="CJ23" s="157">
        <f t="shared" si="39"/>
        <v>2.1002957106575469E-5</v>
      </c>
      <c r="CL23" s="157">
        <v>87817.14</v>
      </c>
      <c r="CM23" s="157">
        <f t="shared" si="40"/>
        <v>4.2709185579120892E-3</v>
      </c>
      <c r="CN23" s="157">
        <f t="shared" si="41"/>
        <v>9.7531154365779868E-6</v>
      </c>
      <c r="CP23" s="157">
        <v>758154.05</v>
      </c>
      <c r="CQ23" s="157">
        <f t="shared" si="42"/>
        <v>3.6872234758513089E-2</v>
      </c>
      <c r="CR23" s="157">
        <f t="shared" si="43"/>
        <v>6.9903406746689401E-5</v>
      </c>
      <c r="CT23" s="157">
        <v>527416.15</v>
      </c>
      <c r="CU23" s="157">
        <f t="shared" si="44"/>
        <v>2.5650475781579155E-2</v>
      </c>
      <c r="CV23" s="157">
        <f t="shared" si="45"/>
        <v>5.3049692077592385E-5</v>
      </c>
    </row>
    <row r="24" spans="1:100" s="172" customFormat="1" ht="15.5" x14ac:dyDescent="0.35">
      <c r="A24" s="176">
        <v>950</v>
      </c>
      <c r="B24" s="176">
        <f t="shared" si="46"/>
        <v>1.5833333333333333</v>
      </c>
      <c r="D24" s="157">
        <v>40618203.600000001</v>
      </c>
      <c r="F24" s="157">
        <v>168336.03</v>
      </c>
      <c r="G24" s="157">
        <f t="shared" si="0"/>
        <v>6.5618866389256063E-3</v>
      </c>
      <c r="H24" s="157">
        <f t="shared" si="1"/>
        <v>7.9164953256326457E-6</v>
      </c>
      <c r="J24" s="160">
        <v>6380365.6399999997</v>
      </c>
      <c r="K24" s="157">
        <f t="shared" si="2"/>
        <v>0.24871226940884864</v>
      </c>
      <c r="L24" s="157">
        <f t="shared" si="3"/>
        <v>2.2504154977199688E-4</v>
      </c>
      <c r="N24" s="157">
        <v>1248231.6599999999</v>
      </c>
      <c r="O24" s="157">
        <f t="shared" si="4"/>
        <v>4.8657168949736609E-2</v>
      </c>
      <c r="P24" s="157">
        <f t="shared" si="5"/>
        <v>5.8701753282982126E-5</v>
      </c>
      <c r="R24" s="177">
        <v>2281741.63</v>
      </c>
      <c r="S24" s="157">
        <f t="shared" si="6"/>
        <v>8.8944297399536715E-2</v>
      </c>
      <c r="T24" s="175">
        <f t="shared" si="7"/>
        <v>8.4311534676953902E-5</v>
      </c>
      <c r="V24" s="157">
        <v>61832.5</v>
      </c>
      <c r="W24" s="157">
        <f t="shared" si="8"/>
        <v>2.41028528236865E-3</v>
      </c>
      <c r="X24" s="157">
        <f t="shared" si="9"/>
        <v>2.077038991687301E-6</v>
      </c>
      <c r="Z24" s="157">
        <v>94553.07</v>
      </c>
      <c r="AA24" s="157">
        <f t="shared" si="10"/>
        <v>3.6857619055314403E-3</v>
      </c>
      <c r="AB24" s="157">
        <f t="shared" si="11"/>
        <v>5.0818689375002169E-6</v>
      </c>
      <c r="AD24" s="157">
        <v>926252.55</v>
      </c>
      <c r="AE24" s="157">
        <f t="shared" si="12"/>
        <v>3.6106139797378922E-2</v>
      </c>
      <c r="AF24" s="157">
        <f t="shared" si="13"/>
        <v>3.2669806260862505E-5</v>
      </c>
      <c r="AH24" s="157">
        <v>8152374.2000000002</v>
      </c>
      <c r="AI24" s="157">
        <f t="shared" si="14"/>
        <v>0.31778672301171551</v>
      </c>
      <c r="AJ24" s="157">
        <f t="shared" si="15"/>
        <v>3.4231187256348938E-4</v>
      </c>
      <c r="AL24" s="157">
        <v>18641.96</v>
      </c>
      <c r="AN24" s="157">
        <v>0</v>
      </c>
      <c r="AO24" s="157">
        <f t="shared" si="16"/>
        <v>0</v>
      </c>
      <c r="AP24" s="157">
        <f t="shared" si="17"/>
        <v>0</v>
      </c>
      <c r="AR24" s="157">
        <v>39402.480000000003</v>
      </c>
      <c r="AS24" s="157">
        <f t="shared" si="18"/>
        <v>1.5359433571798828E-3</v>
      </c>
      <c r="AT24" s="157">
        <f t="shared" si="19"/>
        <v>2.1177338733948406E-6</v>
      </c>
      <c r="AV24" s="157">
        <v>52589.56</v>
      </c>
      <c r="AW24" s="157">
        <f t="shared" si="20"/>
        <v>2.0499873444263629E-3</v>
      </c>
      <c r="AX24" s="157">
        <f t="shared" si="21"/>
        <v>1.5899002952834019E-6</v>
      </c>
      <c r="AZ24" s="157">
        <v>106587.36</v>
      </c>
      <c r="BB24" s="157">
        <v>65745.759999999995</v>
      </c>
      <c r="BC24" s="160">
        <f t="shared" si="22"/>
        <v>2.5628276020885697E-3</v>
      </c>
      <c r="BD24" s="157">
        <f t="shared" si="23"/>
        <v>3.9752834303094246E-6</v>
      </c>
      <c r="BF24" s="160">
        <v>149253.6</v>
      </c>
      <c r="BG24" s="160">
        <f t="shared" si="24"/>
        <v>5.8180367188863076E-3</v>
      </c>
      <c r="BH24" s="157">
        <f t="shared" si="25"/>
        <v>1.0027268729218446E-5</v>
      </c>
      <c r="BJ24" s="157">
        <v>874956.06</v>
      </c>
      <c r="BK24" s="157">
        <f t="shared" si="26"/>
        <v>3.410655745986757E-2</v>
      </c>
      <c r="BL24" s="157">
        <f t="shared" si="27"/>
        <v>4.7025570116248737E-5</v>
      </c>
      <c r="BN24" s="157">
        <v>97916</v>
      </c>
      <c r="BO24" s="157">
        <f t="shared" si="28"/>
        <v>3.8168518773850119E-3</v>
      </c>
      <c r="BP24" s="157">
        <f t="shared" si="29"/>
        <v>5.9204403806751594E-6</v>
      </c>
      <c r="BR24" s="157">
        <v>102429.81</v>
      </c>
      <c r="BS24" s="157">
        <f t="shared" si="30"/>
        <v>3.9928041647809354E-3</v>
      </c>
      <c r="BT24" s="157">
        <f t="shared" si="31"/>
        <v>6.1933655716010067E-6</v>
      </c>
      <c r="BV24" s="157">
        <v>248311.8</v>
      </c>
      <c r="BW24" s="157">
        <f t="shared" si="32"/>
        <v>9.6794125577724949E-3</v>
      </c>
      <c r="BX24" s="157">
        <f t="shared" si="33"/>
        <v>1.8350499163568178E-5</v>
      </c>
      <c r="BZ24" s="157">
        <v>143349.13</v>
      </c>
      <c r="CA24" s="157">
        <f t="shared" si="34"/>
        <v>5.5878752804649715E-3</v>
      </c>
      <c r="CB24" s="157">
        <f t="shared" si="35"/>
        <v>1.0112119647634317E-5</v>
      </c>
      <c r="CD24" s="157">
        <v>48630.18</v>
      </c>
      <c r="CE24" s="157">
        <f t="shared" si="36"/>
        <v>1.8956472265060978E-3</v>
      </c>
      <c r="CF24" s="157">
        <f t="shared" si="37"/>
        <v>3.9205316310783591E-6</v>
      </c>
      <c r="CH24" s="157">
        <v>79569.47</v>
      </c>
      <c r="CI24" s="157">
        <f t="shared" si="38"/>
        <v>3.1016879871729889E-3</v>
      </c>
      <c r="CJ24" s="157">
        <f t="shared" si="39"/>
        <v>7.4839752050475113E-6</v>
      </c>
      <c r="CL24" s="157">
        <v>26430.02</v>
      </c>
      <c r="CM24" s="157">
        <f t="shared" si="40"/>
        <v>1.0302654464676192E-3</v>
      </c>
      <c r="CN24" s="157">
        <f t="shared" si="41"/>
        <v>2.3527252260760807E-6</v>
      </c>
      <c r="CP24" s="157">
        <v>468689.72</v>
      </c>
      <c r="CQ24" s="157">
        <f t="shared" si="42"/>
        <v>1.8269937882399764E-2</v>
      </c>
      <c r="CR24" s="157">
        <f t="shared" si="43"/>
        <v>3.4636655667725014E-5</v>
      </c>
      <c r="CT24" s="157">
        <v>179830.76</v>
      </c>
      <c r="CU24" s="157">
        <f t="shared" si="44"/>
        <v>7.0099613333630207E-3</v>
      </c>
      <c r="CV24" s="157">
        <f t="shared" si="45"/>
        <v>1.4497832062740894E-5</v>
      </c>
    </row>
    <row r="25" spans="1:100" s="172" customFormat="1" ht="15.5" x14ac:dyDescent="0.35">
      <c r="A25" s="176">
        <v>975</v>
      </c>
      <c r="B25" s="176">
        <f t="shared" si="46"/>
        <v>1.625</v>
      </c>
      <c r="D25" s="157">
        <v>46652009.5</v>
      </c>
      <c r="F25" s="157">
        <v>103828.04</v>
      </c>
      <c r="G25" s="157">
        <f t="shared" si="0"/>
        <v>3.6165765806936995E-3</v>
      </c>
      <c r="H25" s="157">
        <f t="shared" si="1"/>
        <v>4.3631676637044029E-6</v>
      </c>
      <c r="J25" s="160">
        <v>3106237.89</v>
      </c>
      <c r="K25" s="157">
        <f t="shared" si="2"/>
        <v>0.10819762375402073</v>
      </c>
      <c r="L25" s="157">
        <f t="shared" si="3"/>
        <v>9.7900119640764141E-5</v>
      </c>
      <c r="N25" s="157">
        <v>515729.42</v>
      </c>
      <c r="O25" s="157">
        <f t="shared" si="4"/>
        <v>1.7964077356624905E-2</v>
      </c>
      <c r="P25" s="157">
        <f t="shared" si="5"/>
        <v>2.16725070468924E-5</v>
      </c>
      <c r="R25" s="177">
        <v>887883.29</v>
      </c>
      <c r="S25" s="157">
        <f t="shared" si="6"/>
        <v>3.0927078205495097E-2</v>
      </c>
      <c r="T25" s="175">
        <f t="shared" si="7"/>
        <v>2.9316206916184455E-5</v>
      </c>
      <c r="V25" s="157">
        <v>20651.14</v>
      </c>
      <c r="W25" s="157">
        <f t="shared" si="8"/>
        <v>7.193281245473467E-4</v>
      </c>
      <c r="X25" s="157">
        <f t="shared" si="9"/>
        <v>6.1987374417101122E-7</v>
      </c>
      <c r="Z25" s="157">
        <v>25468.95</v>
      </c>
      <c r="AA25" s="157">
        <f t="shared" si="10"/>
        <v>8.8714385925862428E-4</v>
      </c>
      <c r="AB25" s="157">
        <f t="shared" si="11"/>
        <v>1.2231796130657603E-6</v>
      </c>
      <c r="AD25" s="157">
        <v>229917.93</v>
      </c>
      <c r="AE25" s="157">
        <f t="shared" si="12"/>
        <v>8.0085861306788946E-3</v>
      </c>
      <c r="AF25" s="157">
        <f t="shared" si="13"/>
        <v>7.2463840992412958E-6</v>
      </c>
      <c r="AH25" s="157">
        <v>2335818.85</v>
      </c>
      <c r="AI25" s="157">
        <f t="shared" si="14"/>
        <v>8.1362103624925325E-2</v>
      </c>
      <c r="AJ25" s="157">
        <f t="shared" si="15"/>
        <v>8.7641213527117994E-5</v>
      </c>
      <c r="AL25" s="157">
        <v>6322.61</v>
      </c>
      <c r="AN25" s="157">
        <v>0</v>
      </c>
      <c r="AO25" s="157">
        <f t="shared" si="16"/>
        <v>0</v>
      </c>
      <c r="AP25" s="157">
        <f t="shared" si="17"/>
        <v>0</v>
      </c>
      <c r="AR25" s="157">
        <v>17532.669999999998</v>
      </c>
      <c r="AS25" s="157">
        <f t="shared" si="18"/>
        <v>6.1070442742664703E-4</v>
      </c>
      <c r="AT25" s="157">
        <f t="shared" si="19"/>
        <v>8.4202939291214039E-7</v>
      </c>
      <c r="AV25" s="157">
        <v>13367.58</v>
      </c>
      <c r="AW25" s="157">
        <f t="shared" si="20"/>
        <v>4.6562447647619556E-4</v>
      </c>
      <c r="AX25" s="157">
        <f t="shared" si="21"/>
        <v>3.6112246968423899E-7</v>
      </c>
      <c r="AZ25" s="157">
        <v>24096.75</v>
      </c>
      <c r="BB25" s="157">
        <v>0</v>
      </c>
      <c r="BC25" s="160">
        <f t="shared" si="22"/>
        <v>0</v>
      </c>
      <c r="BD25" s="157">
        <f t="shared" si="23"/>
        <v>0</v>
      </c>
      <c r="BF25" s="160">
        <v>80127.839999999997</v>
      </c>
      <c r="BG25" s="160">
        <f t="shared" si="24"/>
        <v>2.791042473743816E-3</v>
      </c>
      <c r="BH25" s="157">
        <f t="shared" si="25"/>
        <v>4.8103053093568414E-6</v>
      </c>
      <c r="BJ25" s="157">
        <v>665920.93000000005</v>
      </c>
      <c r="BK25" s="157">
        <f t="shared" si="26"/>
        <v>2.319560342304226E-2</v>
      </c>
      <c r="BL25" s="157">
        <f t="shared" si="27"/>
        <v>3.198172305846103E-5</v>
      </c>
      <c r="BN25" s="157">
        <v>50168.38</v>
      </c>
      <c r="BO25" s="157">
        <f t="shared" si="28"/>
        <v>1.7474835140809956E-3</v>
      </c>
      <c r="BP25" s="157">
        <f t="shared" si="29"/>
        <v>2.7105772751174671E-6</v>
      </c>
      <c r="BR25" s="157">
        <v>56466.1</v>
      </c>
      <c r="BS25" s="157">
        <f t="shared" si="30"/>
        <v>1.9668480196978438E-3</v>
      </c>
      <c r="BT25" s="157">
        <f t="shared" si="31"/>
        <v>3.0508405388914373E-6</v>
      </c>
      <c r="BV25" s="157">
        <v>156585.9</v>
      </c>
      <c r="BW25" s="157">
        <f t="shared" si="32"/>
        <v>5.4542578171257548E-3</v>
      </c>
      <c r="BX25" s="157">
        <f t="shared" si="33"/>
        <v>1.0340333456567173E-5</v>
      </c>
      <c r="BZ25" s="157">
        <v>40887.25</v>
      </c>
      <c r="CA25" s="157">
        <f t="shared" si="34"/>
        <v>1.4241997710730981E-3</v>
      </c>
      <c r="CB25" s="157">
        <f t="shared" si="35"/>
        <v>2.5773085053584441E-6</v>
      </c>
      <c r="CD25" s="157">
        <v>17869.87</v>
      </c>
      <c r="CE25" s="157">
        <f t="shared" si="36"/>
        <v>6.2244990218481369E-4</v>
      </c>
      <c r="CF25" s="157">
        <f t="shared" si="37"/>
        <v>1.2873357954765762E-6</v>
      </c>
      <c r="CH25" s="157">
        <v>25667.14</v>
      </c>
      <c r="CI25" s="157">
        <f t="shared" si="38"/>
        <v>8.9404728643039484E-4</v>
      </c>
      <c r="CJ25" s="157">
        <f t="shared" si="39"/>
        <v>2.1572214070066972E-6</v>
      </c>
      <c r="CL25" s="157">
        <v>8401.9599999999991</v>
      </c>
      <c r="CM25" s="157">
        <f t="shared" si="40"/>
        <v>2.9266016933311305E-4</v>
      </c>
      <c r="CN25" s="157">
        <f t="shared" si="41"/>
        <v>6.6832190230049929E-7</v>
      </c>
      <c r="CP25" s="157">
        <v>225160.36</v>
      </c>
      <c r="CQ25" s="157">
        <f t="shared" si="42"/>
        <v>7.8428686978639153E-3</v>
      </c>
      <c r="CR25" s="157">
        <f t="shared" si="43"/>
        <v>1.4868728305682114E-5</v>
      </c>
      <c r="CT25" s="157">
        <v>60443.73</v>
      </c>
      <c r="CU25" s="157">
        <f t="shared" si="44"/>
        <v>2.1053982947937108E-3</v>
      </c>
      <c r="CV25" s="157">
        <f t="shared" si="45"/>
        <v>4.3543337047847246E-6</v>
      </c>
    </row>
    <row r="26" spans="1:100" s="172" customFormat="1" ht="15.5" x14ac:dyDescent="0.35">
      <c r="A26" s="176">
        <v>1000</v>
      </c>
      <c r="B26" s="176">
        <f t="shared" si="46"/>
        <v>1.6666666666666667</v>
      </c>
      <c r="D26" s="157">
        <v>47715325.5</v>
      </c>
      <c r="F26" s="157">
        <v>25761.42</v>
      </c>
      <c r="G26" s="157">
        <f t="shared" si="0"/>
        <v>8.9983039097155484E-4</v>
      </c>
      <c r="H26" s="157">
        <f t="shared" si="1"/>
        <v>1.0855876481820567E-6</v>
      </c>
      <c r="J26" s="160">
        <v>802342.22</v>
      </c>
      <c r="K26" s="157">
        <f t="shared" si="2"/>
        <v>2.8025315122985658E-2</v>
      </c>
      <c r="L26" s="157">
        <f t="shared" si="3"/>
        <v>2.5358058784617758E-5</v>
      </c>
      <c r="N26" s="157">
        <v>58897.47</v>
      </c>
      <c r="O26" s="157">
        <f t="shared" si="4"/>
        <v>2.0572520248237644E-3</v>
      </c>
      <c r="P26" s="157">
        <f t="shared" si="5"/>
        <v>2.4819426080228973E-6</v>
      </c>
      <c r="R26" s="177">
        <v>148451.66</v>
      </c>
      <c r="S26" s="157">
        <f t="shared" si="6"/>
        <v>5.1853242273980369E-3</v>
      </c>
      <c r="T26" s="175">
        <f t="shared" si="7"/>
        <v>4.9152408438924373E-6</v>
      </c>
      <c r="V26" s="157">
        <v>4836.5600000000004</v>
      </c>
      <c r="W26" s="157">
        <f t="shared" si="8"/>
        <v>1.6893803508336822E-4</v>
      </c>
      <c r="X26" s="157">
        <f t="shared" si="9"/>
        <v>1.4558064500247182E-7</v>
      </c>
      <c r="Z26" s="157">
        <v>0</v>
      </c>
      <c r="AA26" s="157">
        <f t="shared" si="10"/>
        <v>0</v>
      </c>
      <c r="AB26" s="157">
        <f t="shared" si="11"/>
        <v>0</v>
      </c>
      <c r="AD26" s="157">
        <v>48038.7</v>
      </c>
      <c r="AE26" s="157">
        <f t="shared" si="12"/>
        <v>1.6779619369881485E-3</v>
      </c>
      <c r="AF26" s="157">
        <f t="shared" si="13"/>
        <v>1.5182650846126696E-6</v>
      </c>
      <c r="AH26" s="157">
        <v>362175.05</v>
      </c>
      <c r="AI26" s="157">
        <f t="shared" si="14"/>
        <v>1.2650549420087961E-2</v>
      </c>
      <c r="AJ26" s="157">
        <f t="shared" si="15"/>
        <v>1.3626853947537731E-5</v>
      </c>
      <c r="AL26" s="157">
        <v>0</v>
      </c>
      <c r="AN26" s="157">
        <v>0</v>
      </c>
      <c r="AO26" s="157">
        <f t="shared" si="16"/>
        <v>0</v>
      </c>
      <c r="AP26" s="157">
        <f t="shared" si="17"/>
        <v>0</v>
      </c>
      <c r="AR26" s="157">
        <v>0</v>
      </c>
      <c r="AS26" s="157">
        <f t="shared" si="18"/>
        <v>0</v>
      </c>
      <c r="AT26" s="157">
        <f t="shared" si="19"/>
        <v>0</v>
      </c>
      <c r="AV26" s="157">
        <v>0</v>
      </c>
      <c r="AW26" s="157">
        <f t="shared" si="20"/>
        <v>0</v>
      </c>
      <c r="AX26" s="157">
        <f t="shared" si="21"/>
        <v>0</v>
      </c>
      <c r="AZ26" s="157">
        <v>0</v>
      </c>
      <c r="BB26" s="157">
        <v>0</v>
      </c>
      <c r="BC26" s="160">
        <f t="shared" si="22"/>
        <v>0</v>
      </c>
      <c r="BD26" s="157">
        <f t="shared" si="23"/>
        <v>0</v>
      </c>
      <c r="BF26" s="160">
        <v>21334</v>
      </c>
      <c r="BG26" s="160">
        <f t="shared" si="24"/>
        <v>7.4518336182505284E-4</v>
      </c>
      <c r="BH26" s="157">
        <f t="shared" si="25"/>
        <v>1.2843084673746355E-6</v>
      </c>
      <c r="BJ26" s="157">
        <v>331651</v>
      </c>
      <c r="BK26" s="157">
        <f t="shared" si="26"/>
        <v>1.1584363322988685E-2</v>
      </c>
      <c r="BL26" s="157">
        <f t="shared" si="27"/>
        <v>1.5972332896344434E-5</v>
      </c>
      <c r="BN26" s="157">
        <v>16868.41</v>
      </c>
      <c r="BO26" s="157">
        <f t="shared" si="28"/>
        <v>5.8920307829958465E-4</v>
      </c>
      <c r="BP26" s="157">
        <f t="shared" si="29"/>
        <v>9.1393164032681522E-7</v>
      </c>
      <c r="BR26" s="157">
        <v>18491.29</v>
      </c>
      <c r="BS26" s="157">
        <f t="shared" si="30"/>
        <v>6.4588926814858815E-4</v>
      </c>
      <c r="BT26" s="157">
        <f t="shared" si="31"/>
        <v>1.0018593928804693E-6</v>
      </c>
      <c r="BV26" s="157">
        <v>38589.480000000003</v>
      </c>
      <c r="BW26" s="157">
        <f t="shared" si="32"/>
        <v>1.3479065546770715E-3</v>
      </c>
      <c r="BX26" s="157">
        <f t="shared" si="33"/>
        <v>2.5553986831884586E-6</v>
      </c>
      <c r="BZ26" s="157">
        <v>9134.33</v>
      </c>
      <c r="CA26" s="157">
        <f t="shared" si="34"/>
        <v>3.1905647030183905E-4</v>
      </c>
      <c r="CB26" s="157">
        <f t="shared" si="35"/>
        <v>5.7738174889537178E-7</v>
      </c>
      <c r="CD26" s="157">
        <v>5850.48</v>
      </c>
      <c r="CE26" s="157">
        <f t="shared" si="36"/>
        <v>2.0435363057514928E-4</v>
      </c>
      <c r="CF26" s="157">
        <f t="shared" si="37"/>
        <v>4.2263922389833828E-7</v>
      </c>
      <c r="CH26" s="157">
        <v>5588.04</v>
      </c>
      <c r="CI26" s="157">
        <f t="shared" si="38"/>
        <v>1.9518676447046349E-4</v>
      </c>
      <c r="CJ26" s="157">
        <f t="shared" si="39"/>
        <v>4.7096062263239068E-7</v>
      </c>
      <c r="CL26" s="157">
        <v>0</v>
      </c>
      <c r="CM26" s="157">
        <f t="shared" si="40"/>
        <v>0</v>
      </c>
      <c r="CN26" s="157">
        <f t="shared" si="41"/>
        <v>0</v>
      </c>
      <c r="CP26" s="157">
        <v>56604.1</v>
      </c>
      <c r="CQ26" s="157">
        <f t="shared" si="42"/>
        <v>1.9771460359558203E-3</v>
      </c>
      <c r="CR26" s="157">
        <f t="shared" si="43"/>
        <v>3.7483283683290839E-6</v>
      </c>
      <c r="CT26" s="157">
        <v>17207.64</v>
      </c>
      <c r="CU26" s="157">
        <f t="shared" si="44"/>
        <v>6.0105217138254664E-4</v>
      </c>
      <c r="CV26" s="157">
        <f t="shared" si="45"/>
        <v>1.2430815274510813E-6</v>
      </c>
    </row>
    <row r="27" spans="1:100" s="172" customFormat="1" ht="15.5" x14ac:dyDescent="0.35">
      <c r="A27" s="176">
        <v>1025</v>
      </c>
      <c r="B27" s="176">
        <f t="shared" si="46"/>
        <v>1.7083333333333333</v>
      </c>
      <c r="D27" s="157">
        <v>50837619.899999999</v>
      </c>
      <c r="F27" s="157">
        <v>0</v>
      </c>
      <c r="G27" s="157">
        <f t="shared" si="0"/>
        <v>0</v>
      </c>
      <c r="H27" s="157">
        <f t="shared" si="1"/>
        <v>0</v>
      </c>
      <c r="J27" s="160">
        <v>123612.01</v>
      </c>
      <c r="K27" s="157">
        <f t="shared" si="2"/>
        <v>4.1538238316175249E-3</v>
      </c>
      <c r="L27" s="157">
        <f t="shared" si="3"/>
        <v>3.7584915081547819E-6</v>
      </c>
      <c r="N27" s="157">
        <v>0</v>
      </c>
      <c r="O27" s="157">
        <f t="shared" si="4"/>
        <v>0</v>
      </c>
      <c r="P27" s="157">
        <f t="shared" si="5"/>
        <v>0</v>
      </c>
      <c r="R27" s="177">
        <v>29324.17</v>
      </c>
      <c r="S27" s="157">
        <f t="shared" si="6"/>
        <v>9.8540130678567294E-4</v>
      </c>
      <c r="T27" s="175">
        <f t="shared" si="7"/>
        <v>9.3407558299750763E-7</v>
      </c>
      <c r="V27" s="157">
        <v>0</v>
      </c>
      <c r="W27" s="157">
        <f t="shared" si="8"/>
        <v>0</v>
      </c>
      <c r="X27" s="157">
        <f t="shared" si="9"/>
        <v>0</v>
      </c>
      <c r="Z27" s="157">
        <v>0</v>
      </c>
      <c r="AA27" s="157">
        <f t="shared" si="10"/>
        <v>0</v>
      </c>
      <c r="AB27" s="157">
        <f t="shared" si="11"/>
        <v>0</v>
      </c>
      <c r="AD27" s="157">
        <v>0</v>
      </c>
      <c r="AE27" s="157">
        <f t="shared" si="12"/>
        <v>0</v>
      </c>
      <c r="AF27" s="157">
        <f t="shared" si="13"/>
        <v>0</v>
      </c>
      <c r="AH27" s="157">
        <v>73846.509999999995</v>
      </c>
      <c r="AI27" s="157">
        <f t="shared" si="14"/>
        <v>2.4815177191907312E-3</v>
      </c>
      <c r="AJ27" s="157">
        <f t="shared" si="15"/>
        <v>2.6730285305983115E-6</v>
      </c>
      <c r="AL27" s="157">
        <v>0</v>
      </c>
      <c r="AN27" s="157">
        <v>0</v>
      </c>
      <c r="AO27" s="157">
        <f t="shared" si="16"/>
        <v>0</v>
      </c>
      <c r="AP27" s="157">
        <f t="shared" si="17"/>
        <v>0</v>
      </c>
      <c r="AR27" s="157">
        <v>0</v>
      </c>
      <c r="AS27" s="157">
        <f t="shared" si="18"/>
        <v>0</v>
      </c>
      <c r="AT27" s="157">
        <f t="shared" si="19"/>
        <v>0</v>
      </c>
      <c r="AV27" s="157">
        <v>0</v>
      </c>
      <c r="AW27" s="157">
        <f t="shared" si="20"/>
        <v>0</v>
      </c>
      <c r="AX27" s="157">
        <f t="shared" si="21"/>
        <v>0</v>
      </c>
      <c r="AZ27" s="157">
        <v>0</v>
      </c>
      <c r="BB27" s="157">
        <v>0</v>
      </c>
      <c r="BC27" s="160">
        <f t="shared" si="22"/>
        <v>0</v>
      </c>
      <c r="BD27" s="157">
        <f t="shared" si="23"/>
        <v>0</v>
      </c>
      <c r="BF27" s="160">
        <v>12075.55</v>
      </c>
      <c r="BG27" s="160">
        <f t="shared" si="24"/>
        <v>4.057834458794821E-4</v>
      </c>
      <c r="BH27" s="157">
        <f t="shared" si="25"/>
        <v>6.993595699548468E-7</v>
      </c>
      <c r="BJ27" s="157">
        <v>130927.07</v>
      </c>
      <c r="BK27" s="157">
        <f t="shared" si="26"/>
        <v>4.3996370867997042E-3</v>
      </c>
      <c r="BL27" s="157">
        <f t="shared" si="27"/>
        <v>6.0661484981237716E-6</v>
      </c>
      <c r="BN27" s="157">
        <v>0</v>
      </c>
      <c r="BO27" s="157">
        <f t="shared" si="28"/>
        <v>0</v>
      </c>
      <c r="BP27" s="157">
        <f t="shared" si="29"/>
        <v>0</v>
      </c>
      <c r="BR27" s="157">
        <v>0</v>
      </c>
      <c r="BS27" s="157">
        <f t="shared" si="30"/>
        <v>0</v>
      </c>
      <c r="BT27" s="157">
        <f t="shared" si="31"/>
        <v>0</v>
      </c>
      <c r="BV27" s="157">
        <v>17826.990000000002</v>
      </c>
      <c r="BW27" s="157">
        <f t="shared" si="32"/>
        <v>5.9905324658993337E-4</v>
      </c>
      <c r="BX27" s="157">
        <f t="shared" si="33"/>
        <v>1.1357017830234065E-6</v>
      </c>
      <c r="BZ27" s="157">
        <v>0</v>
      </c>
      <c r="CA27" s="157">
        <f t="shared" si="34"/>
        <v>0</v>
      </c>
      <c r="CB27" s="157">
        <f t="shared" si="35"/>
        <v>0</v>
      </c>
      <c r="CD27" s="157">
        <v>0</v>
      </c>
      <c r="CE27" s="157">
        <f t="shared" si="36"/>
        <v>0</v>
      </c>
      <c r="CF27" s="157">
        <f t="shared" si="37"/>
        <v>0</v>
      </c>
      <c r="CH27" s="157">
        <v>0</v>
      </c>
      <c r="CI27" s="157">
        <f t="shared" si="38"/>
        <v>0</v>
      </c>
      <c r="CJ27" s="157">
        <f t="shared" si="39"/>
        <v>0</v>
      </c>
      <c r="CL27" s="157">
        <v>0</v>
      </c>
      <c r="CM27" s="157">
        <f t="shared" si="40"/>
        <v>0</v>
      </c>
      <c r="CN27" s="157">
        <f t="shared" si="41"/>
        <v>0</v>
      </c>
      <c r="CP27" s="157">
        <v>21079.200000000001</v>
      </c>
      <c r="CQ27" s="157">
        <f t="shared" si="42"/>
        <v>7.0833961288577164E-4</v>
      </c>
      <c r="CR27" s="157">
        <f t="shared" si="43"/>
        <v>1.3428899115726762E-6</v>
      </c>
      <c r="CT27" s="157">
        <v>6089.88</v>
      </c>
      <c r="CU27" s="157">
        <f t="shared" si="44"/>
        <v>2.0464264496379385E-4</v>
      </c>
      <c r="CV27" s="157">
        <f t="shared" si="45"/>
        <v>4.2323695644935002E-7</v>
      </c>
    </row>
    <row r="28" spans="1:100" s="172" customFormat="1" ht="15.5" x14ac:dyDescent="0.35">
      <c r="A28" s="176">
        <v>1050</v>
      </c>
      <c r="B28" s="176">
        <f t="shared" si="46"/>
        <v>1.75</v>
      </c>
      <c r="D28" s="157">
        <v>39077448.799999997</v>
      </c>
      <c r="F28" s="157">
        <v>0</v>
      </c>
      <c r="G28" s="157">
        <f t="shared" si="0"/>
        <v>0</v>
      </c>
      <c r="H28" s="157">
        <f t="shared" si="1"/>
        <v>0</v>
      </c>
      <c r="J28" s="160">
        <v>0</v>
      </c>
      <c r="K28" s="157">
        <f t="shared" si="2"/>
        <v>0</v>
      </c>
      <c r="L28" s="157">
        <f t="shared" si="3"/>
        <v>0</v>
      </c>
      <c r="N28" s="157">
        <v>0</v>
      </c>
      <c r="O28" s="157">
        <f t="shared" si="4"/>
        <v>0</v>
      </c>
      <c r="P28" s="157">
        <f t="shared" si="5"/>
        <v>0</v>
      </c>
      <c r="R28" s="157">
        <v>0</v>
      </c>
      <c r="S28" s="157">
        <f t="shared" si="6"/>
        <v>0</v>
      </c>
      <c r="T28" s="175">
        <f t="shared" si="7"/>
        <v>0</v>
      </c>
      <c r="V28" s="157">
        <v>0</v>
      </c>
      <c r="W28" s="157">
        <f t="shared" si="8"/>
        <v>0</v>
      </c>
      <c r="X28" s="157">
        <f t="shared" si="9"/>
        <v>0</v>
      </c>
      <c r="Z28" s="157">
        <v>0</v>
      </c>
      <c r="AA28" s="157">
        <f t="shared" si="10"/>
        <v>0</v>
      </c>
      <c r="AB28" s="157">
        <f t="shared" si="11"/>
        <v>0</v>
      </c>
      <c r="AD28" s="157">
        <v>0</v>
      </c>
      <c r="AE28" s="157">
        <f t="shared" si="12"/>
        <v>0</v>
      </c>
      <c r="AF28" s="157">
        <f t="shared" si="13"/>
        <v>0</v>
      </c>
      <c r="AH28" s="157">
        <v>0</v>
      </c>
      <c r="AI28" s="157">
        <f t="shared" si="14"/>
        <v>0</v>
      </c>
      <c r="AJ28" s="157">
        <f t="shared" si="15"/>
        <v>0</v>
      </c>
      <c r="AL28" s="157">
        <v>0</v>
      </c>
      <c r="AN28" s="157">
        <v>0</v>
      </c>
      <c r="AO28" s="157">
        <f t="shared" si="16"/>
        <v>0</v>
      </c>
      <c r="AP28" s="157">
        <f t="shared" si="17"/>
        <v>0</v>
      </c>
      <c r="AR28" s="157">
        <v>0</v>
      </c>
      <c r="AS28" s="157">
        <f t="shared" si="18"/>
        <v>0</v>
      </c>
      <c r="AT28" s="157">
        <f t="shared" si="19"/>
        <v>0</v>
      </c>
      <c r="AV28" s="157">
        <v>0</v>
      </c>
      <c r="AW28" s="157">
        <f t="shared" si="20"/>
        <v>0</v>
      </c>
      <c r="AX28" s="157">
        <f t="shared" si="21"/>
        <v>0</v>
      </c>
      <c r="AZ28" s="157">
        <v>0</v>
      </c>
      <c r="BB28" s="157">
        <v>0</v>
      </c>
      <c r="BC28" s="160">
        <f t="shared" si="22"/>
        <v>0</v>
      </c>
      <c r="BD28" s="157">
        <f t="shared" si="23"/>
        <v>0</v>
      </c>
      <c r="BF28" s="160">
        <v>0</v>
      </c>
      <c r="BG28" s="160">
        <f t="shared" si="24"/>
        <v>0</v>
      </c>
      <c r="BH28" s="157">
        <f t="shared" si="25"/>
        <v>0</v>
      </c>
      <c r="BJ28" s="157">
        <v>0</v>
      </c>
      <c r="BK28" s="157">
        <f t="shared" si="26"/>
        <v>0</v>
      </c>
      <c r="BL28" s="157">
        <f t="shared" si="27"/>
        <v>0</v>
      </c>
      <c r="BN28" s="157">
        <v>0</v>
      </c>
      <c r="BO28" s="157">
        <f t="shared" si="28"/>
        <v>0</v>
      </c>
      <c r="BP28" s="157">
        <f t="shared" si="29"/>
        <v>0</v>
      </c>
      <c r="BR28" s="157">
        <v>0</v>
      </c>
      <c r="BS28" s="157">
        <f t="shared" si="30"/>
        <v>0</v>
      </c>
      <c r="BT28" s="157">
        <f t="shared" si="31"/>
        <v>0</v>
      </c>
      <c r="BV28" s="157">
        <v>0</v>
      </c>
      <c r="BW28" s="157">
        <f t="shared" si="32"/>
        <v>0</v>
      </c>
      <c r="BX28" s="157">
        <f t="shared" si="33"/>
        <v>0</v>
      </c>
      <c r="BZ28" s="157">
        <v>0</v>
      </c>
      <c r="CA28" s="157">
        <f t="shared" si="34"/>
        <v>0</v>
      </c>
      <c r="CB28" s="157">
        <f t="shared" si="35"/>
        <v>0</v>
      </c>
      <c r="CD28" s="157">
        <v>0</v>
      </c>
      <c r="CE28" s="157">
        <f t="shared" si="36"/>
        <v>0</v>
      </c>
      <c r="CF28" s="157">
        <f t="shared" si="37"/>
        <v>0</v>
      </c>
      <c r="CH28" s="157">
        <v>0</v>
      </c>
      <c r="CI28" s="157">
        <f t="shared" si="38"/>
        <v>0</v>
      </c>
      <c r="CJ28" s="157">
        <f t="shared" si="39"/>
        <v>0</v>
      </c>
      <c r="CL28" s="157">
        <v>0</v>
      </c>
      <c r="CM28" s="157">
        <f t="shared" si="40"/>
        <v>0</v>
      </c>
      <c r="CN28" s="157">
        <f t="shared" si="41"/>
        <v>0</v>
      </c>
      <c r="CP28" s="157">
        <v>5670.02</v>
      </c>
      <c r="CQ28" s="157">
        <f t="shared" si="42"/>
        <v>2.5391972364378099E-4</v>
      </c>
      <c r="CR28" s="157">
        <f t="shared" si="43"/>
        <v>4.8138806446441616E-7</v>
      </c>
      <c r="CT28" s="157">
        <v>3800.68</v>
      </c>
      <c r="CU28" s="157">
        <f t="shared" si="44"/>
        <v>1.7020532824548159E-4</v>
      </c>
      <c r="CV28" s="157">
        <f t="shared" si="45"/>
        <v>3.5201453299641093E-7</v>
      </c>
    </row>
    <row r="29" spans="1:100" s="172" customFormat="1" ht="15.5" x14ac:dyDescent="0.35">
      <c r="A29" s="176">
        <v>1075</v>
      </c>
      <c r="B29" s="176">
        <f t="shared" si="46"/>
        <v>1.7916666666666667</v>
      </c>
      <c r="D29" s="157">
        <v>39077448.799999997</v>
      </c>
      <c r="F29" s="157">
        <v>0</v>
      </c>
      <c r="G29" s="157">
        <f t="shared" si="0"/>
        <v>0</v>
      </c>
      <c r="H29" s="157">
        <f t="shared" si="1"/>
        <v>0</v>
      </c>
      <c r="J29" s="160">
        <v>0</v>
      </c>
      <c r="K29" s="157">
        <f t="shared" si="2"/>
        <v>0</v>
      </c>
      <c r="L29" s="157">
        <f t="shared" si="3"/>
        <v>0</v>
      </c>
      <c r="N29" s="157">
        <v>0</v>
      </c>
      <c r="O29" s="157">
        <f t="shared" si="4"/>
        <v>0</v>
      </c>
      <c r="P29" s="157">
        <f t="shared" si="5"/>
        <v>0</v>
      </c>
      <c r="R29" s="157">
        <v>0</v>
      </c>
      <c r="S29" s="157">
        <f t="shared" si="6"/>
        <v>0</v>
      </c>
      <c r="T29" s="175">
        <f t="shared" si="7"/>
        <v>0</v>
      </c>
      <c r="V29" s="157">
        <v>0</v>
      </c>
      <c r="W29" s="157">
        <f t="shared" si="8"/>
        <v>0</v>
      </c>
      <c r="X29" s="157">
        <f t="shared" si="9"/>
        <v>0</v>
      </c>
      <c r="Z29" s="157">
        <v>0</v>
      </c>
      <c r="AA29" s="157">
        <f t="shared" si="10"/>
        <v>0</v>
      </c>
      <c r="AB29" s="157">
        <f t="shared" si="11"/>
        <v>0</v>
      </c>
      <c r="AD29" s="157">
        <v>0</v>
      </c>
      <c r="AE29" s="157">
        <f t="shared" si="12"/>
        <v>0</v>
      </c>
      <c r="AF29" s="157">
        <f t="shared" si="13"/>
        <v>0</v>
      </c>
      <c r="AH29" s="157">
        <v>0</v>
      </c>
      <c r="AI29" s="157">
        <f t="shared" si="14"/>
        <v>0</v>
      </c>
      <c r="AJ29" s="157">
        <f t="shared" si="15"/>
        <v>0</v>
      </c>
      <c r="AL29" s="157">
        <v>0</v>
      </c>
      <c r="AN29" s="157">
        <v>0</v>
      </c>
      <c r="AO29" s="157">
        <f t="shared" si="16"/>
        <v>0</v>
      </c>
      <c r="AP29" s="157">
        <f t="shared" si="17"/>
        <v>0</v>
      </c>
      <c r="AR29" s="157">
        <v>0</v>
      </c>
      <c r="AS29" s="157">
        <f t="shared" si="18"/>
        <v>0</v>
      </c>
      <c r="AT29" s="157">
        <f t="shared" si="19"/>
        <v>0</v>
      </c>
      <c r="AV29" s="157">
        <v>0</v>
      </c>
      <c r="AW29" s="157">
        <f t="shared" si="20"/>
        <v>0</v>
      </c>
      <c r="AX29" s="157">
        <f t="shared" si="21"/>
        <v>0</v>
      </c>
      <c r="AZ29" s="157">
        <v>0</v>
      </c>
      <c r="BB29" s="157">
        <v>0</v>
      </c>
      <c r="BC29" s="160">
        <f t="shared" si="22"/>
        <v>0</v>
      </c>
      <c r="BD29" s="157">
        <f t="shared" si="23"/>
        <v>0</v>
      </c>
      <c r="BF29" s="160">
        <v>0</v>
      </c>
      <c r="BG29" s="160">
        <f t="shared" si="24"/>
        <v>0</v>
      </c>
      <c r="BH29" s="157">
        <f t="shared" si="25"/>
        <v>0</v>
      </c>
      <c r="BJ29" s="157">
        <v>0</v>
      </c>
      <c r="BK29" s="157">
        <f t="shared" si="26"/>
        <v>0</v>
      </c>
      <c r="BL29" s="157">
        <f t="shared" si="27"/>
        <v>0</v>
      </c>
      <c r="BN29" s="157">
        <v>0</v>
      </c>
      <c r="BO29" s="157">
        <f t="shared" si="28"/>
        <v>0</v>
      </c>
      <c r="BP29" s="157">
        <f t="shared" si="29"/>
        <v>0</v>
      </c>
      <c r="BR29" s="157">
        <v>0</v>
      </c>
      <c r="BS29" s="157">
        <f t="shared" si="30"/>
        <v>0</v>
      </c>
      <c r="BT29" s="157">
        <f t="shared" si="31"/>
        <v>0</v>
      </c>
      <c r="BV29" s="157">
        <v>0</v>
      </c>
      <c r="BW29" s="157">
        <f t="shared" si="32"/>
        <v>0</v>
      </c>
      <c r="BX29" s="157">
        <f t="shared" si="33"/>
        <v>0</v>
      </c>
      <c r="BZ29" s="157">
        <v>0</v>
      </c>
      <c r="CA29" s="157">
        <f t="shared" si="34"/>
        <v>0</v>
      </c>
      <c r="CB29" s="157">
        <f t="shared" si="35"/>
        <v>0</v>
      </c>
      <c r="CD29" s="157">
        <v>0</v>
      </c>
      <c r="CE29" s="157">
        <f t="shared" si="36"/>
        <v>0</v>
      </c>
      <c r="CF29" s="157">
        <f t="shared" si="37"/>
        <v>0</v>
      </c>
      <c r="CH29" s="157">
        <v>0</v>
      </c>
      <c r="CI29" s="157">
        <f t="shared" si="38"/>
        <v>0</v>
      </c>
      <c r="CJ29" s="157">
        <f t="shared" si="39"/>
        <v>0</v>
      </c>
      <c r="CL29" s="157">
        <v>0</v>
      </c>
      <c r="CM29" s="157">
        <f t="shared" si="40"/>
        <v>0</v>
      </c>
      <c r="CN29" s="157">
        <f t="shared" si="41"/>
        <v>0</v>
      </c>
      <c r="CP29" s="157">
        <v>0</v>
      </c>
      <c r="CQ29" s="157">
        <f t="shared" si="42"/>
        <v>0</v>
      </c>
      <c r="CR29" s="157">
        <f t="shared" si="43"/>
        <v>0</v>
      </c>
      <c r="CT29" s="157">
        <v>0</v>
      </c>
      <c r="CU29" s="157">
        <f t="shared" si="44"/>
        <v>0</v>
      </c>
      <c r="CV29" s="157">
        <f t="shared" si="45"/>
        <v>0</v>
      </c>
    </row>
    <row r="30" spans="1:100" s="172" customFormat="1" ht="15.5" x14ac:dyDescent="0.35">
      <c r="A30" s="176">
        <v>1100</v>
      </c>
      <c r="B30" s="176">
        <f t="shared" si="46"/>
        <v>1.8333333333333333</v>
      </c>
      <c r="D30" s="157">
        <v>32086781.199999999</v>
      </c>
      <c r="F30" s="157">
        <v>0</v>
      </c>
      <c r="G30" s="157">
        <f t="shared" si="0"/>
        <v>0</v>
      </c>
      <c r="H30" s="157">
        <f t="shared" si="1"/>
        <v>0</v>
      </c>
      <c r="J30" s="160">
        <v>0</v>
      </c>
      <c r="K30" s="157">
        <f t="shared" si="2"/>
        <v>0</v>
      </c>
      <c r="L30" s="157">
        <f t="shared" si="3"/>
        <v>0</v>
      </c>
      <c r="N30" s="157">
        <v>0</v>
      </c>
      <c r="O30" s="157">
        <f t="shared" si="4"/>
        <v>0</v>
      </c>
      <c r="P30" s="157">
        <f t="shared" si="5"/>
        <v>0</v>
      </c>
      <c r="R30" s="157">
        <v>0</v>
      </c>
      <c r="S30" s="157">
        <f t="shared" si="6"/>
        <v>0</v>
      </c>
      <c r="T30" s="175">
        <f t="shared" si="7"/>
        <v>0</v>
      </c>
      <c r="V30" s="157">
        <v>0</v>
      </c>
      <c r="W30" s="157">
        <f t="shared" si="8"/>
        <v>0</v>
      </c>
      <c r="X30" s="157">
        <f t="shared" si="9"/>
        <v>0</v>
      </c>
      <c r="Z30" s="157">
        <v>0</v>
      </c>
      <c r="AA30" s="157">
        <f t="shared" si="10"/>
        <v>0</v>
      </c>
      <c r="AB30" s="157">
        <f t="shared" si="11"/>
        <v>0</v>
      </c>
      <c r="AD30" s="157">
        <v>0</v>
      </c>
      <c r="AE30" s="157">
        <f t="shared" si="12"/>
        <v>0</v>
      </c>
      <c r="AF30" s="157">
        <f t="shared" si="13"/>
        <v>0</v>
      </c>
      <c r="AH30" s="157">
        <v>0</v>
      </c>
      <c r="AI30" s="157">
        <f t="shared" si="14"/>
        <v>0</v>
      </c>
      <c r="AJ30" s="157">
        <f t="shared" si="15"/>
        <v>0</v>
      </c>
      <c r="AL30" s="157">
        <v>0</v>
      </c>
      <c r="AN30" s="157">
        <v>0</v>
      </c>
      <c r="AO30" s="157">
        <f t="shared" si="16"/>
        <v>0</v>
      </c>
      <c r="AP30" s="157">
        <f t="shared" si="17"/>
        <v>0</v>
      </c>
      <c r="AR30" s="157">
        <v>0</v>
      </c>
      <c r="AS30" s="157">
        <f t="shared" si="18"/>
        <v>0</v>
      </c>
      <c r="AT30" s="157">
        <f t="shared" si="19"/>
        <v>0</v>
      </c>
      <c r="AV30" s="157">
        <v>0</v>
      </c>
      <c r="AW30" s="157">
        <f t="shared" si="20"/>
        <v>0</v>
      </c>
      <c r="AX30" s="157">
        <f t="shared" si="21"/>
        <v>0</v>
      </c>
      <c r="AZ30" s="157">
        <v>0</v>
      </c>
      <c r="BB30" s="157">
        <v>0</v>
      </c>
      <c r="BC30" s="160">
        <f t="shared" si="22"/>
        <v>0</v>
      </c>
      <c r="BD30" s="157">
        <f t="shared" si="23"/>
        <v>0</v>
      </c>
      <c r="BF30" s="160">
        <v>0</v>
      </c>
      <c r="BG30" s="160">
        <f t="shared" si="24"/>
        <v>0</v>
      </c>
      <c r="BH30" s="157">
        <f t="shared" si="25"/>
        <v>0</v>
      </c>
      <c r="BJ30" s="157">
        <v>0</v>
      </c>
      <c r="BK30" s="157">
        <f t="shared" si="26"/>
        <v>0</v>
      </c>
      <c r="BL30" s="157">
        <f t="shared" si="27"/>
        <v>0</v>
      </c>
      <c r="BN30" s="157">
        <v>0</v>
      </c>
      <c r="BO30" s="157">
        <f t="shared" si="28"/>
        <v>0</v>
      </c>
      <c r="BP30" s="157">
        <f t="shared" si="29"/>
        <v>0</v>
      </c>
      <c r="BR30" s="157">
        <v>0</v>
      </c>
      <c r="BS30" s="157">
        <f t="shared" si="30"/>
        <v>0</v>
      </c>
      <c r="BT30" s="157">
        <f t="shared" si="31"/>
        <v>0</v>
      </c>
      <c r="BV30" s="157">
        <v>0</v>
      </c>
      <c r="BW30" s="157">
        <f t="shared" si="32"/>
        <v>0</v>
      </c>
      <c r="BX30" s="157">
        <f t="shared" si="33"/>
        <v>0</v>
      </c>
      <c r="BZ30" s="157">
        <v>0</v>
      </c>
      <c r="CA30" s="157">
        <f t="shared" si="34"/>
        <v>0</v>
      </c>
      <c r="CB30" s="157">
        <f t="shared" si="35"/>
        <v>0</v>
      </c>
      <c r="CD30" s="157">
        <v>0</v>
      </c>
      <c r="CE30" s="157">
        <f t="shared" si="36"/>
        <v>0</v>
      </c>
      <c r="CF30" s="157">
        <f t="shared" si="37"/>
        <v>0</v>
      </c>
      <c r="CH30" s="157">
        <v>0</v>
      </c>
      <c r="CI30" s="157">
        <f t="shared" si="38"/>
        <v>0</v>
      </c>
      <c r="CJ30" s="157">
        <f t="shared" si="39"/>
        <v>0</v>
      </c>
      <c r="CL30" s="157">
        <v>0</v>
      </c>
      <c r="CM30" s="157">
        <f t="shared" si="40"/>
        <v>0</v>
      </c>
      <c r="CN30" s="157">
        <f t="shared" si="41"/>
        <v>0</v>
      </c>
      <c r="CP30" s="160">
        <v>0</v>
      </c>
      <c r="CQ30" s="157">
        <f t="shared" si="42"/>
        <v>0</v>
      </c>
      <c r="CR30" s="157">
        <f t="shared" si="43"/>
        <v>0</v>
      </c>
      <c r="CT30" s="157">
        <v>0</v>
      </c>
      <c r="CU30" s="157">
        <f t="shared" si="44"/>
        <v>0</v>
      </c>
      <c r="CV30" s="157">
        <f t="shared" si="45"/>
        <v>0</v>
      </c>
    </row>
    <row r="31" spans="1:100" s="172" customFormat="1" ht="15.5" x14ac:dyDescent="0.35">
      <c r="A31" s="174"/>
      <c r="B31" s="174"/>
      <c r="D31" s="173"/>
      <c r="F31" s="173"/>
      <c r="G31" s="173"/>
      <c r="H31" s="173"/>
      <c r="N31" s="173"/>
      <c r="O31" s="173"/>
      <c r="P31" s="173"/>
      <c r="R31" s="173"/>
      <c r="S31" s="173"/>
      <c r="T31" s="173"/>
      <c r="V31" s="173"/>
      <c r="W31" s="173"/>
      <c r="X31" s="173"/>
      <c r="Z31" s="173"/>
      <c r="AA31" s="173"/>
      <c r="AB31" s="173"/>
      <c r="AD31" s="173"/>
      <c r="AE31" s="173"/>
      <c r="AF31" s="173"/>
      <c r="AH31" s="173"/>
      <c r="AI31" s="173"/>
      <c r="AJ31" s="173"/>
      <c r="AL31" s="173"/>
      <c r="AN31" s="173"/>
      <c r="AO31" s="173"/>
      <c r="AP31" s="173"/>
      <c r="AR31" s="173"/>
      <c r="AS31" s="173"/>
      <c r="AT31" s="173"/>
      <c r="AV31" s="173"/>
      <c r="AW31" s="173"/>
      <c r="AX31" s="173"/>
      <c r="AZ31" s="173"/>
      <c r="BB31" s="173"/>
      <c r="BC31" s="173"/>
      <c r="BD31" s="173"/>
      <c r="BJ31" s="173"/>
      <c r="BK31" s="173"/>
      <c r="BL31" s="173"/>
      <c r="BN31" s="173"/>
      <c r="BO31" s="173"/>
      <c r="BP31" s="173"/>
      <c r="BR31" s="173"/>
      <c r="BS31" s="173"/>
      <c r="BT31" s="173"/>
      <c r="BV31" s="173"/>
      <c r="BW31" s="173"/>
      <c r="BX31" s="173"/>
      <c r="BZ31" s="173"/>
      <c r="CA31" s="173"/>
      <c r="CB31" s="173"/>
      <c r="CD31" s="173"/>
      <c r="CE31" s="173"/>
      <c r="CF31" s="173"/>
      <c r="CH31" s="173"/>
      <c r="CI31" s="173"/>
      <c r="CJ31" s="173"/>
      <c r="CL31" s="173"/>
      <c r="CM31" s="173"/>
      <c r="CN31" s="173"/>
      <c r="CT31" s="173"/>
    </row>
    <row r="32" spans="1:100" s="172" customFormat="1" ht="15.5" x14ac:dyDescent="0.35">
      <c r="A32" s="174"/>
      <c r="B32" s="174"/>
      <c r="D32" s="173"/>
      <c r="F32" s="173"/>
      <c r="G32" s="173"/>
      <c r="H32" s="173"/>
      <c r="N32" s="173"/>
      <c r="O32" s="173"/>
      <c r="P32" s="173"/>
      <c r="R32" s="173"/>
      <c r="S32" s="173"/>
      <c r="T32" s="173"/>
      <c r="V32" s="173"/>
      <c r="W32" s="173"/>
      <c r="X32" s="173"/>
      <c r="Z32" s="173"/>
      <c r="AA32" s="173"/>
      <c r="AB32" s="173"/>
      <c r="AD32" s="173"/>
      <c r="AE32" s="173"/>
      <c r="AF32" s="173"/>
      <c r="AH32" s="173"/>
      <c r="AI32" s="173"/>
      <c r="AJ32" s="173"/>
      <c r="AL32" s="173"/>
      <c r="AN32" s="173"/>
      <c r="AO32" s="173"/>
      <c r="AP32" s="173"/>
      <c r="AR32" s="173"/>
      <c r="AS32" s="173"/>
      <c r="AT32" s="173"/>
      <c r="AV32" s="173"/>
      <c r="AW32" s="173"/>
      <c r="AX32" s="173"/>
      <c r="AZ32" s="173"/>
      <c r="BB32" s="173"/>
      <c r="BC32" s="173"/>
      <c r="BD32" s="173"/>
      <c r="BJ32" s="173"/>
      <c r="BK32" s="173"/>
      <c r="BL32" s="173"/>
      <c r="BN32" s="173"/>
      <c r="BO32" s="173"/>
      <c r="BP32" s="173"/>
      <c r="BR32" s="173"/>
      <c r="BS32" s="173"/>
      <c r="BT32" s="173"/>
      <c r="BV32" s="173"/>
      <c r="BW32" s="173"/>
      <c r="BX32" s="173"/>
      <c r="BZ32" s="173"/>
      <c r="CA32" s="173"/>
      <c r="CB32" s="173"/>
      <c r="CD32" s="173"/>
      <c r="CE32" s="173"/>
      <c r="CF32" s="173"/>
      <c r="CH32" s="173"/>
      <c r="CI32" s="173"/>
      <c r="CJ32" s="173"/>
      <c r="CL32" s="173"/>
      <c r="CM32" s="173"/>
      <c r="CN32" s="173"/>
      <c r="CT32" s="173"/>
    </row>
    <row r="33" spans="1:100" s="172" customFormat="1" ht="15.5" x14ac:dyDescent="0.35">
      <c r="A33" s="174"/>
      <c r="B33" s="174"/>
      <c r="D33" s="173"/>
      <c r="F33" s="173"/>
      <c r="G33" s="173"/>
      <c r="H33" s="173"/>
      <c r="N33" s="173"/>
      <c r="O33" s="173"/>
      <c r="P33" s="173"/>
      <c r="R33" s="173"/>
      <c r="S33" s="173"/>
      <c r="T33" s="173"/>
      <c r="V33" s="173"/>
      <c r="W33" s="173"/>
      <c r="X33" s="173"/>
      <c r="Z33" s="173"/>
      <c r="AA33" s="173"/>
      <c r="AB33" s="173"/>
      <c r="AD33" s="173"/>
      <c r="AE33" s="173"/>
      <c r="AF33" s="173"/>
      <c r="AH33" s="173"/>
      <c r="AI33" s="173"/>
      <c r="AJ33" s="173"/>
      <c r="AL33" s="173"/>
      <c r="AN33" s="173"/>
      <c r="AO33" s="173"/>
      <c r="AP33" s="173"/>
      <c r="AR33" s="173"/>
      <c r="AS33" s="173"/>
      <c r="AT33" s="173"/>
      <c r="AV33" s="173"/>
      <c r="AW33" s="173"/>
      <c r="AX33" s="173"/>
      <c r="AZ33" s="173"/>
      <c r="BB33" s="173"/>
      <c r="BC33" s="173"/>
      <c r="BD33" s="173"/>
      <c r="BJ33" s="173"/>
      <c r="BK33" s="173"/>
      <c r="BL33" s="173"/>
      <c r="BN33" s="173"/>
      <c r="BO33" s="173"/>
      <c r="BP33" s="173"/>
      <c r="BR33" s="173"/>
      <c r="BS33" s="173"/>
      <c r="BT33" s="173"/>
      <c r="BV33" s="173"/>
      <c r="BW33" s="173"/>
      <c r="BX33" s="173"/>
      <c r="BZ33" s="173"/>
      <c r="CA33" s="173"/>
      <c r="CB33" s="173"/>
      <c r="CD33" s="173"/>
      <c r="CE33" s="173"/>
      <c r="CF33" s="173"/>
      <c r="CH33" s="173"/>
      <c r="CI33" s="173"/>
      <c r="CJ33" s="173"/>
      <c r="CL33" s="173"/>
      <c r="CM33" s="173"/>
      <c r="CN33" s="173"/>
      <c r="CT33" s="173"/>
    </row>
    <row r="34" spans="1:100" s="172" customFormat="1" ht="15.5" x14ac:dyDescent="0.35">
      <c r="A34" s="174"/>
      <c r="B34" s="174"/>
      <c r="D34" s="173"/>
      <c r="F34" s="173"/>
      <c r="G34" s="173"/>
      <c r="H34" s="173"/>
      <c r="N34" s="173"/>
      <c r="O34" s="173"/>
      <c r="P34" s="173"/>
      <c r="R34" s="173"/>
      <c r="S34" s="173"/>
      <c r="T34" s="173"/>
      <c r="V34" s="173"/>
      <c r="W34" s="173"/>
      <c r="X34" s="173"/>
      <c r="Z34" s="173"/>
      <c r="AA34" s="173"/>
      <c r="AB34" s="173"/>
      <c r="AD34" s="173"/>
      <c r="AE34" s="173"/>
      <c r="AF34" s="173"/>
      <c r="AH34" s="173"/>
      <c r="AI34" s="173"/>
      <c r="AJ34" s="173"/>
      <c r="AL34" s="173"/>
      <c r="AN34" s="173"/>
      <c r="AO34" s="173"/>
      <c r="AP34" s="173"/>
      <c r="AR34" s="173"/>
      <c r="AS34" s="173"/>
      <c r="AT34" s="173"/>
      <c r="AV34" s="173"/>
      <c r="AW34" s="173"/>
      <c r="AX34" s="173"/>
      <c r="AZ34" s="173"/>
      <c r="BB34" s="173"/>
      <c r="BC34" s="173"/>
      <c r="BD34" s="173"/>
      <c r="BJ34" s="173"/>
      <c r="BK34" s="173"/>
      <c r="BL34" s="173"/>
      <c r="BN34" s="173"/>
      <c r="BO34" s="173"/>
      <c r="BP34" s="173"/>
      <c r="BR34" s="173"/>
      <c r="BS34" s="173"/>
      <c r="BT34" s="173"/>
      <c r="BV34" s="173"/>
      <c r="BW34" s="173"/>
      <c r="BX34" s="173"/>
      <c r="BZ34" s="173"/>
      <c r="CA34" s="173"/>
      <c r="CB34" s="173"/>
      <c r="CD34" s="173"/>
      <c r="CE34" s="173"/>
      <c r="CF34" s="173"/>
      <c r="CH34" s="173"/>
      <c r="CI34" s="173"/>
      <c r="CJ34" s="173"/>
      <c r="CL34" s="173"/>
      <c r="CM34" s="173"/>
      <c r="CN34" s="173"/>
      <c r="CT34" s="173"/>
    </row>
    <row r="35" spans="1:100" s="172" customFormat="1" ht="15.5" x14ac:dyDescent="0.35">
      <c r="A35" s="174"/>
      <c r="B35" s="174"/>
      <c r="D35" s="173"/>
      <c r="F35" s="173"/>
      <c r="G35" s="173"/>
      <c r="H35" s="173"/>
      <c r="N35" s="173"/>
      <c r="O35" s="173"/>
      <c r="P35" s="173"/>
      <c r="R35" s="173"/>
      <c r="S35" s="173"/>
      <c r="T35" s="173"/>
      <c r="V35"/>
      <c r="W35"/>
      <c r="X35"/>
      <c r="Z35" s="173"/>
      <c r="AA35" s="173"/>
      <c r="AB35" s="173"/>
      <c r="AD35" s="173"/>
      <c r="AE35" s="173"/>
      <c r="AF35" s="173"/>
      <c r="AH35" s="173"/>
      <c r="AI35" s="173"/>
      <c r="AJ35" s="173"/>
      <c r="AL35" s="173"/>
      <c r="AN35" s="173"/>
      <c r="AO35" s="173"/>
      <c r="AP35" s="173"/>
      <c r="AR35" s="173"/>
      <c r="AS35" s="173"/>
      <c r="AT35" s="173"/>
      <c r="AV35" s="173"/>
      <c r="AW35" s="173"/>
      <c r="AX35" s="173"/>
      <c r="AZ35" s="173"/>
      <c r="BB35" s="173"/>
      <c r="BC35" s="173"/>
      <c r="BD35" s="173"/>
      <c r="BJ35" s="173"/>
      <c r="BK35" s="173"/>
      <c r="BL35" s="173"/>
      <c r="BN35" s="173"/>
      <c r="BO35" s="173"/>
      <c r="BP35" s="173"/>
      <c r="BR35" s="173"/>
      <c r="BS35" s="173"/>
      <c r="BT35" s="173"/>
      <c r="BV35" s="173"/>
      <c r="BW35" s="173"/>
      <c r="BX35" s="173"/>
      <c r="BZ35" s="173"/>
      <c r="CA35" s="173"/>
      <c r="CB35" s="173"/>
      <c r="CD35" s="173"/>
      <c r="CE35" s="173"/>
      <c r="CF35" s="173"/>
      <c r="CH35" s="173"/>
      <c r="CI35" s="173"/>
      <c r="CJ35" s="173"/>
      <c r="CL35" s="173"/>
      <c r="CM35" s="173"/>
      <c r="CN35" s="173"/>
      <c r="CT35" s="173"/>
    </row>
    <row r="38" spans="1:100" ht="23.5" x14ac:dyDescent="0.55000000000000004">
      <c r="A38" s="170" t="s">
        <v>305</v>
      </c>
      <c r="B38" s="170"/>
    </row>
    <row r="39" spans="1:100" s="169" customFormat="1" ht="21" x14ac:dyDescent="0.5">
      <c r="A39" s="169" t="s">
        <v>296</v>
      </c>
      <c r="D39" s="169">
        <v>5</v>
      </c>
      <c r="F39" s="235">
        <v>7.5</v>
      </c>
      <c r="G39" s="235"/>
      <c r="H39" s="235"/>
      <c r="J39" s="235">
        <v>7.8</v>
      </c>
      <c r="K39" s="235"/>
      <c r="L39" s="235"/>
      <c r="N39" s="235">
        <v>8.15</v>
      </c>
      <c r="O39" s="235"/>
      <c r="P39" s="235"/>
      <c r="R39" s="235">
        <v>8.1999999999999993</v>
      </c>
      <c r="S39" s="235"/>
      <c r="T39" s="235"/>
      <c r="V39" s="235">
        <v>8.6</v>
      </c>
      <c r="W39" s="235"/>
      <c r="X39" s="235"/>
      <c r="Z39" s="235">
        <v>8.8000000000000007</v>
      </c>
      <c r="AA39" s="235"/>
      <c r="AB39" s="235"/>
      <c r="AD39" s="235">
        <v>8.9</v>
      </c>
      <c r="AE39" s="235"/>
      <c r="AF39" s="235"/>
      <c r="AH39" s="235">
        <v>9.3000000000000007</v>
      </c>
      <c r="AI39" s="235"/>
      <c r="AJ39" s="235"/>
      <c r="AL39" s="169">
        <v>9.9</v>
      </c>
      <c r="AN39" s="169">
        <v>10</v>
      </c>
      <c r="AR39" s="235">
        <v>10.1</v>
      </c>
      <c r="AS39" s="235"/>
      <c r="AT39" s="235"/>
      <c r="AV39" s="234">
        <v>10.3</v>
      </c>
      <c r="AW39" s="234"/>
      <c r="AX39" s="234"/>
      <c r="AZ39" s="169">
        <v>10.5</v>
      </c>
      <c r="BB39" s="234">
        <v>10.7</v>
      </c>
      <c r="BC39" s="234"/>
      <c r="BD39" s="234"/>
      <c r="BF39" s="169">
        <v>11.4</v>
      </c>
      <c r="BJ39" s="169">
        <v>11.8</v>
      </c>
      <c r="BN39" s="169">
        <v>12.84</v>
      </c>
      <c r="BR39" s="169">
        <v>14.9</v>
      </c>
      <c r="BV39" s="169">
        <v>15.9</v>
      </c>
      <c r="BZ39" s="169">
        <v>16.97</v>
      </c>
      <c r="CD39" s="169">
        <v>17.100000000000001</v>
      </c>
      <c r="CH39" s="234">
        <v>17.5</v>
      </c>
      <c r="CI39" s="234"/>
      <c r="CJ39" s="234"/>
      <c r="CL39" s="169">
        <v>18.5</v>
      </c>
      <c r="CP39" s="235">
        <v>19.7</v>
      </c>
      <c r="CQ39" s="235"/>
      <c r="CR39" s="235"/>
      <c r="CT39" s="235">
        <v>20.8</v>
      </c>
      <c r="CU39" s="235"/>
      <c r="CV39" s="235"/>
    </row>
    <row r="40" spans="1:100" s="166" customFormat="1" ht="15.5" x14ac:dyDescent="0.35">
      <c r="A40" s="166" t="s">
        <v>46</v>
      </c>
      <c r="D40" s="166" t="s">
        <v>294</v>
      </c>
      <c r="F40" s="153" t="s">
        <v>280</v>
      </c>
      <c r="G40" s="165" t="s">
        <v>282</v>
      </c>
      <c r="H40" s="164" t="s">
        <v>281</v>
      </c>
      <c r="J40" s="153" t="s">
        <v>279</v>
      </c>
      <c r="K40" s="165" t="s">
        <v>282</v>
      </c>
      <c r="L40" s="164" t="s">
        <v>281</v>
      </c>
      <c r="N40" s="153" t="s">
        <v>278</v>
      </c>
      <c r="O40" s="165" t="s">
        <v>282</v>
      </c>
      <c r="P40" s="164" t="s">
        <v>281</v>
      </c>
      <c r="R40" s="166" t="s">
        <v>277</v>
      </c>
      <c r="S40" s="165" t="s">
        <v>282</v>
      </c>
      <c r="T40" s="164" t="s">
        <v>281</v>
      </c>
      <c r="V40" s="153" t="s">
        <v>293</v>
      </c>
      <c r="W40" s="165" t="s">
        <v>282</v>
      </c>
      <c r="X40" s="164" t="s">
        <v>281</v>
      </c>
      <c r="Z40" s="166" t="s">
        <v>292</v>
      </c>
      <c r="AA40" s="165" t="s">
        <v>282</v>
      </c>
      <c r="AB40" s="164" t="s">
        <v>281</v>
      </c>
      <c r="AD40" s="153" t="s">
        <v>291</v>
      </c>
      <c r="AE40" s="165" t="s">
        <v>282</v>
      </c>
      <c r="AF40" s="164" t="s">
        <v>281</v>
      </c>
      <c r="AH40" s="153" t="s">
        <v>290</v>
      </c>
      <c r="AI40" s="165" t="s">
        <v>282</v>
      </c>
      <c r="AJ40" s="164" t="s">
        <v>281</v>
      </c>
      <c r="AL40" s="166" t="s">
        <v>171</v>
      </c>
      <c r="AN40" s="153" t="s">
        <v>272</v>
      </c>
      <c r="AO40" s="165" t="s">
        <v>282</v>
      </c>
      <c r="AP40" s="164" t="s">
        <v>281</v>
      </c>
      <c r="AR40" s="166" t="s">
        <v>289</v>
      </c>
      <c r="AS40" s="165" t="s">
        <v>282</v>
      </c>
      <c r="AT40" s="164" t="s">
        <v>281</v>
      </c>
      <c r="AV40" s="153" t="s">
        <v>288</v>
      </c>
      <c r="AW40" s="165" t="s">
        <v>282</v>
      </c>
      <c r="AX40" s="167" t="s">
        <v>281</v>
      </c>
      <c r="AZ40" s="166" t="s">
        <v>287</v>
      </c>
      <c r="BB40" s="153" t="s">
        <v>269</v>
      </c>
      <c r="BC40" s="165" t="s">
        <v>282</v>
      </c>
      <c r="BD40" s="164" t="s">
        <v>281</v>
      </c>
      <c r="BF40" s="153" t="s">
        <v>268</v>
      </c>
      <c r="BG40" s="165" t="s">
        <v>282</v>
      </c>
      <c r="BH40" s="164" t="s">
        <v>281</v>
      </c>
      <c r="BJ40" s="166" t="s">
        <v>286</v>
      </c>
      <c r="BK40" s="165" t="s">
        <v>282</v>
      </c>
      <c r="BL40" s="164" t="s">
        <v>281</v>
      </c>
      <c r="BN40" s="166" t="s">
        <v>285</v>
      </c>
      <c r="BO40" s="165" t="s">
        <v>282</v>
      </c>
      <c r="BP40" s="164" t="s">
        <v>281</v>
      </c>
      <c r="BR40" s="166" t="s">
        <v>265</v>
      </c>
      <c r="BS40" s="165" t="s">
        <v>282</v>
      </c>
      <c r="BT40" s="164" t="s">
        <v>281</v>
      </c>
      <c r="BV40" s="166" t="s">
        <v>264</v>
      </c>
      <c r="BW40" s="165" t="s">
        <v>282</v>
      </c>
      <c r="BX40" s="164" t="s">
        <v>281</v>
      </c>
      <c r="BZ40" s="166" t="s">
        <v>284</v>
      </c>
      <c r="CA40" s="165" t="s">
        <v>282</v>
      </c>
      <c r="CB40" s="167" t="s">
        <v>281</v>
      </c>
      <c r="CD40" s="153" t="s">
        <v>283</v>
      </c>
      <c r="CE40" s="165" t="s">
        <v>282</v>
      </c>
      <c r="CF40" s="167" t="s">
        <v>281</v>
      </c>
      <c r="CH40" s="153" t="s">
        <v>261</v>
      </c>
      <c r="CI40" s="165" t="s">
        <v>282</v>
      </c>
      <c r="CJ40" s="167" t="s">
        <v>281</v>
      </c>
      <c r="CL40" s="153" t="s">
        <v>260</v>
      </c>
      <c r="CM40" s="165" t="s">
        <v>282</v>
      </c>
      <c r="CN40" s="164" t="s">
        <v>281</v>
      </c>
      <c r="CP40" s="153" t="s">
        <v>259</v>
      </c>
      <c r="CQ40" s="165" t="s">
        <v>282</v>
      </c>
      <c r="CR40" s="164" t="s">
        <v>281</v>
      </c>
      <c r="CT40" s="166" t="s">
        <v>258</v>
      </c>
    </row>
    <row r="41" spans="1:100" s="168" customFormat="1" ht="15.5" x14ac:dyDescent="0.35">
      <c r="A41" s="153">
        <v>600</v>
      </c>
      <c r="B41" s="153">
        <f>A41/600</f>
        <v>1</v>
      </c>
      <c r="D41" s="136">
        <v>31955150.300000001</v>
      </c>
      <c r="F41" s="151">
        <v>0</v>
      </c>
      <c r="G41" s="157">
        <f t="shared" ref="G41:G61" si="47">F41/D41*B41</f>
        <v>0</v>
      </c>
      <c r="H41" s="157">
        <f t="shared" ref="H41:H61" si="48">G41*0.005/$AI$2*$F$6/$AH$6</f>
        <v>0</v>
      </c>
      <c r="J41" s="151">
        <v>341419.69</v>
      </c>
      <c r="K41" s="157">
        <f t="shared" ref="K41:K61" si="49">J41/D41*B41</f>
        <v>1.0684339982591162E-2</v>
      </c>
      <c r="L41" s="157">
        <f t="shared" ref="L41:L61" si="50">K41*0.005/$AI$2*$J$6/$AH$6</f>
        <v>9.459820663852867E-6</v>
      </c>
      <c r="N41" s="151">
        <v>0</v>
      </c>
      <c r="O41" s="157">
        <f t="shared" ref="O41:O61" si="51">N41/D41*B41</f>
        <v>0</v>
      </c>
      <c r="P41" s="157">
        <f t="shared" ref="P41:P61" si="52">O41*0.005/$AI$2*$N$6/$AH$6</f>
        <v>0</v>
      </c>
      <c r="R41" s="151">
        <v>0</v>
      </c>
      <c r="S41" s="157">
        <f t="shared" ref="S41:S61" si="53">R41/D41*B41</f>
        <v>0</v>
      </c>
      <c r="T41" s="157">
        <f t="shared" ref="T41:T61" si="54">S41*0.005/$AI$2*$R$6/$AH$6</f>
        <v>0</v>
      </c>
      <c r="V41" s="151">
        <v>0</v>
      </c>
      <c r="W41" s="157">
        <f t="shared" ref="W41:W61" si="55">V41/D41*B41</f>
        <v>0</v>
      </c>
      <c r="X41" s="157">
        <f t="shared" ref="X41:X61" si="56">W41*0.005/$AI$2*$V$6/$AH$6</f>
        <v>0</v>
      </c>
      <c r="Z41" s="151">
        <v>0</v>
      </c>
      <c r="AA41" s="157">
        <f t="shared" ref="AA41:AA61" si="57">Z41/D41*B41</f>
        <v>0</v>
      </c>
      <c r="AB41" s="157">
        <f t="shared" ref="AB41:AB61" si="58">AA41*0.005/$AI$2*$Z$6/$AH$6</f>
        <v>0</v>
      </c>
      <c r="AD41" s="151">
        <v>0</v>
      </c>
      <c r="AE41" s="157">
        <f t="shared" ref="AE41:AE61" si="59">AD41/D41*B41</f>
        <v>0</v>
      </c>
      <c r="AF41" s="157">
        <f t="shared" ref="AF41:AF61" si="60">AE41*0.005/$AI$2*$AD$6/$AH$6</f>
        <v>0</v>
      </c>
      <c r="AH41" s="151">
        <v>130961887.3</v>
      </c>
      <c r="AI41" s="151">
        <f t="shared" ref="AI41:AI61" si="61">AH41/D41*B41</f>
        <v>4.0983029674562346</v>
      </c>
      <c r="AJ41" s="151">
        <f t="shared" ref="AJ41:AJ61" si="62">AI41/$AI$2*$AJ$2</f>
        <v>4.319763580271703E-3</v>
      </c>
      <c r="AL41" s="157">
        <v>0</v>
      </c>
      <c r="AN41" s="151">
        <v>92794.17</v>
      </c>
      <c r="AO41" s="157">
        <f t="shared" ref="AO41:AO61" si="63">AN41/D41*B41</f>
        <v>2.9038877654723469E-3</v>
      </c>
      <c r="AP41" s="157">
        <f t="shared" ref="AP41:AP61" si="64">AO41*0.005/$AI$2*$AN$6/$AH$6</f>
        <v>3.5505344782240907E-6</v>
      </c>
      <c r="AR41" s="151">
        <v>0</v>
      </c>
      <c r="AS41" s="157">
        <f t="shared" ref="AS41:AS61" si="65">AR41/D41*B41</f>
        <v>0</v>
      </c>
      <c r="AT41" s="157">
        <f t="shared" ref="AT41:AT61" si="66">AS41*0.005/$AI$2*$AR$6/$AH$6</f>
        <v>0</v>
      </c>
      <c r="AV41" s="151">
        <v>0</v>
      </c>
      <c r="AW41" s="157">
        <f t="shared" ref="AW41:AW61" si="67">AV41/D41*B41</f>
        <v>0</v>
      </c>
      <c r="AX41" s="159">
        <f t="shared" ref="AX41:AX61" si="68">AW41*0.005/$AI$2*$AV$6/$AH$6</f>
        <v>0</v>
      </c>
      <c r="AZ41" s="151">
        <v>0</v>
      </c>
      <c r="BB41" s="151">
        <v>0</v>
      </c>
      <c r="BC41" s="160">
        <f t="shared" ref="BC41:BC61" si="69">BB41/D41*B41</f>
        <v>0</v>
      </c>
      <c r="BD41" s="157">
        <f t="shared" ref="BD41:BD61" si="70">BC41*0.005/$AI$2*$BB$6/$AH$6</f>
        <v>0</v>
      </c>
      <c r="BF41" s="151">
        <v>18755.150000000001</v>
      </c>
      <c r="BG41" s="160">
        <f t="shared" ref="BG41:BG61" si="71">BF41/D41*B41</f>
        <v>5.8692103851565986E-4</v>
      </c>
      <c r="BH41" s="157">
        <f t="shared" ref="BH41:BH61" si="72">BG41*0.005/$AI$2*$BF$6/$AH$6</f>
        <v>9.898185260808511E-7</v>
      </c>
      <c r="BJ41" s="151">
        <v>0</v>
      </c>
      <c r="BK41" s="157">
        <f t="shared" ref="BK41:BK61" si="73">BJ41/D41*B41</f>
        <v>0</v>
      </c>
      <c r="BL41" s="157">
        <f t="shared" ref="BL41:BL61" si="74">BK41*0.005/$AI$2*$BJ$6/$AH$6</f>
        <v>0</v>
      </c>
      <c r="BN41" s="151">
        <v>0</v>
      </c>
      <c r="BO41" s="157">
        <f t="shared" ref="BO41:BO61" si="75">BN41/D41*B41</f>
        <v>0</v>
      </c>
      <c r="BP41" s="157">
        <f t="shared" ref="BP41:BP61" si="76">BO41*0.005/$AI$2*$BN$6/$AH$6</f>
        <v>0</v>
      </c>
      <c r="BR41" s="151">
        <v>0</v>
      </c>
      <c r="BS41" s="157">
        <f t="shared" ref="BS41:BS61" si="77">BR41/D41*B41</f>
        <v>0</v>
      </c>
      <c r="BT41" s="157">
        <f t="shared" ref="BT41:BT61" si="78">BS41*0.005/$AI$2*$BR$6/$AH$6</f>
        <v>0</v>
      </c>
      <c r="BV41" s="151">
        <v>0</v>
      </c>
      <c r="BW41" s="157">
        <f t="shared" ref="BW41:BW61" si="79">BV41/D41*B41</f>
        <v>0</v>
      </c>
      <c r="BX41" s="157">
        <f t="shared" ref="BX41:BX61" si="80">BW41*0.005/$AI$2*$BV$6/$AH$6</f>
        <v>0</v>
      </c>
      <c r="BZ41" s="151">
        <v>0</v>
      </c>
      <c r="CA41" s="157">
        <f t="shared" ref="CA41:CA61" si="81">BZ41/D41*B41</f>
        <v>0</v>
      </c>
      <c r="CB41" s="157">
        <f t="shared" ref="CB41:CB61" si="82">CA41*0.005/$AI$2*$BZ$6/$AH$6</f>
        <v>0</v>
      </c>
      <c r="CD41" s="151">
        <v>0</v>
      </c>
      <c r="CE41" s="157">
        <f t="shared" ref="CE41:CE61" si="83">CD41/D41*B41</f>
        <v>0</v>
      </c>
      <c r="CF41" s="157">
        <f t="shared" ref="CF41:CF61" si="84">CE41*0.005/$AI$2*$CD$6/$AH$6</f>
        <v>0</v>
      </c>
      <c r="CH41" s="151">
        <v>0</v>
      </c>
      <c r="CI41" s="157">
        <f t="shared" ref="CI41:CI61" si="85">CH41/D41*B41</f>
        <v>0</v>
      </c>
      <c r="CJ41" s="157">
        <f t="shared" ref="CJ41:CJ61" si="86">CI41*0.005/$AI$2*$CH$6/$AH$6</f>
        <v>0</v>
      </c>
      <c r="CL41" s="151">
        <v>0</v>
      </c>
      <c r="CM41" s="157">
        <f t="shared" ref="CM41:CM61" si="87">CL41/D41*B41</f>
        <v>0</v>
      </c>
      <c r="CN41" s="157">
        <f t="shared" ref="CN41:CN61" si="88">CM41*0.005/$AI$2*$CL$6/$AH$6</f>
        <v>0</v>
      </c>
      <c r="CP41" s="151">
        <v>0</v>
      </c>
      <c r="CQ41" s="157">
        <f t="shared" ref="CQ41:CQ61" si="89">CP41/D41*B41</f>
        <v>0</v>
      </c>
      <c r="CR41" s="157">
        <f t="shared" ref="CR41:CR61" si="90">CQ41*0.005/$AI$2*$CP$6/$AH$6</f>
        <v>0</v>
      </c>
      <c r="CT41" s="151">
        <v>0</v>
      </c>
      <c r="CU41" s="165" t="s">
        <v>282</v>
      </c>
      <c r="CV41" s="164" t="s">
        <v>281</v>
      </c>
    </row>
    <row r="42" spans="1:100" s="168" customFormat="1" ht="15.5" x14ac:dyDescent="0.35">
      <c r="A42" s="153">
        <v>625</v>
      </c>
      <c r="B42" s="153">
        <f t="shared" ref="B42:B61" si="91">A42/$A$41</f>
        <v>1.0416666666666667</v>
      </c>
      <c r="D42" s="136">
        <v>28809166.800000001</v>
      </c>
      <c r="F42" s="151">
        <v>0</v>
      </c>
      <c r="G42" s="157">
        <f t="shared" si="47"/>
        <v>0</v>
      </c>
      <c r="H42" s="157">
        <f t="shared" si="48"/>
        <v>0</v>
      </c>
      <c r="J42" s="151">
        <v>338070.89</v>
      </c>
      <c r="K42" s="157">
        <f t="shared" si="49"/>
        <v>1.2223789029654734E-2</v>
      </c>
      <c r="L42" s="157">
        <f t="shared" si="50"/>
        <v>1.0822835312402902E-5</v>
      </c>
      <c r="N42" s="151">
        <v>0</v>
      </c>
      <c r="O42" s="157">
        <f t="shared" si="51"/>
        <v>0</v>
      </c>
      <c r="P42" s="157">
        <f t="shared" si="52"/>
        <v>0</v>
      </c>
      <c r="R42" s="151">
        <v>0</v>
      </c>
      <c r="S42" s="157">
        <f t="shared" si="53"/>
        <v>0</v>
      </c>
      <c r="T42" s="157">
        <f t="shared" si="54"/>
        <v>0</v>
      </c>
      <c r="V42" s="151">
        <v>0</v>
      </c>
      <c r="W42" s="157">
        <f t="shared" si="55"/>
        <v>0</v>
      </c>
      <c r="X42" s="157">
        <f t="shared" si="56"/>
        <v>0</v>
      </c>
      <c r="Z42" s="151">
        <v>0</v>
      </c>
      <c r="AA42" s="157">
        <f t="shared" si="57"/>
        <v>0</v>
      </c>
      <c r="AB42" s="157">
        <f t="shared" si="58"/>
        <v>0</v>
      </c>
      <c r="AD42" s="151">
        <v>0</v>
      </c>
      <c r="AE42" s="157">
        <f t="shared" si="59"/>
        <v>0</v>
      </c>
      <c r="AF42" s="157">
        <f t="shared" si="60"/>
        <v>0</v>
      </c>
      <c r="AH42" s="151">
        <v>132412696.8</v>
      </c>
      <c r="AI42" s="151">
        <f t="shared" si="61"/>
        <v>4.7877084907571854</v>
      </c>
      <c r="AJ42" s="151">
        <f t="shared" si="62"/>
        <v>5.0464226133499854E-3</v>
      </c>
      <c r="AL42" s="157">
        <v>0</v>
      </c>
      <c r="AN42" s="151">
        <v>115108.81</v>
      </c>
      <c r="AO42" s="157">
        <f t="shared" si="63"/>
        <v>4.1620436734278159E-3</v>
      </c>
      <c r="AP42" s="157">
        <f t="shared" si="64"/>
        <v>5.088860436717396E-6</v>
      </c>
      <c r="AR42" s="151">
        <v>0</v>
      </c>
      <c r="AS42" s="157">
        <f t="shared" si="65"/>
        <v>0</v>
      </c>
      <c r="AT42" s="157">
        <f t="shared" si="66"/>
        <v>0</v>
      </c>
      <c r="AV42" s="151">
        <v>0</v>
      </c>
      <c r="AW42" s="157">
        <f t="shared" si="67"/>
        <v>0</v>
      </c>
      <c r="AX42" s="159">
        <f t="shared" si="68"/>
        <v>0</v>
      </c>
      <c r="AZ42" s="151">
        <v>0</v>
      </c>
      <c r="BB42" s="151">
        <v>0</v>
      </c>
      <c r="BC42" s="160">
        <f t="shared" si="69"/>
        <v>0</v>
      </c>
      <c r="BD42" s="157">
        <f t="shared" si="70"/>
        <v>0</v>
      </c>
      <c r="BF42" s="151">
        <v>19072.3</v>
      </c>
      <c r="BG42" s="160">
        <f t="shared" si="71"/>
        <v>6.896061696121898E-4</v>
      </c>
      <c r="BH42" s="157">
        <f t="shared" si="72"/>
        <v>1.1629928347909903E-6</v>
      </c>
      <c r="BJ42" s="151">
        <v>0</v>
      </c>
      <c r="BK42" s="157">
        <f t="shared" si="73"/>
        <v>0</v>
      </c>
      <c r="BL42" s="157">
        <f t="shared" si="74"/>
        <v>0</v>
      </c>
      <c r="BN42" s="151">
        <v>0</v>
      </c>
      <c r="BO42" s="157">
        <f t="shared" si="75"/>
        <v>0</v>
      </c>
      <c r="BP42" s="157">
        <f t="shared" si="76"/>
        <v>0</v>
      </c>
      <c r="BR42" s="151">
        <v>0</v>
      </c>
      <c r="BS42" s="157">
        <f t="shared" si="77"/>
        <v>0</v>
      </c>
      <c r="BT42" s="157">
        <f t="shared" si="78"/>
        <v>0</v>
      </c>
      <c r="BV42" s="151">
        <v>0</v>
      </c>
      <c r="BW42" s="157">
        <f t="shared" si="79"/>
        <v>0</v>
      </c>
      <c r="BX42" s="157">
        <f t="shared" si="80"/>
        <v>0</v>
      </c>
      <c r="BZ42" s="151">
        <v>0</v>
      </c>
      <c r="CA42" s="157">
        <f t="shared" si="81"/>
        <v>0</v>
      </c>
      <c r="CB42" s="157">
        <f t="shared" si="82"/>
        <v>0</v>
      </c>
      <c r="CD42" s="151">
        <v>0</v>
      </c>
      <c r="CE42" s="157">
        <f t="shared" si="83"/>
        <v>0</v>
      </c>
      <c r="CF42" s="157">
        <f t="shared" si="84"/>
        <v>0</v>
      </c>
      <c r="CH42" s="151">
        <v>0</v>
      </c>
      <c r="CI42" s="157">
        <f t="shared" si="85"/>
        <v>0</v>
      </c>
      <c r="CJ42" s="157">
        <f t="shared" si="86"/>
        <v>0</v>
      </c>
      <c r="CL42" s="151">
        <v>0</v>
      </c>
      <c r="CM42" s="157">
        <f t="shared" si="87"/>
        <v>0</v>
      </c>
      <c r="CN42" s="157">
        <f t="shared" si="88"/>
        <v>0</v>
      </c>
      <c r="CP42" s="151">
        <v>0</v>
      </c>
      <c r="CQ42" s="157">
        <f t="shared" si="89"/>
        <v>0</v>
      </c>
      <c r="CR42" s="157">
        <f t="shared" si="90"/>
        <v>0</v>
      </c>
      <c r="CT42" s="151">
        <v>0</v>
      </c>
      <c r="CU42" s="157">
        <f t="shared" ref="CU42:CU61" si="92">CT42/D42*B42</f>
        <v>0</v>
      </c>
      <c r="CV42" s="157">
        <f t="shared" ref="CV42:CV61" si="93">CU42*0.005/$AI$2*$CT$6/$AH$6</f>
        <v>0</v>
      </c>
    </row>
    <row r="43" spans="1:100" s="168" customFormat="1" ht="15.5" x14ac:dyDescent="0.35">
      <c r="A43" s="153">
        <v>650</v>
      </c>
      <c r="B43" s="153">
        <f t="shared" si="91"/>
        <v>1.0833333333333333</v>
      </c>
      <c r="D43" s="136">
        <v>37794540</v>
      </c>
      <c r="F43" s="151">
        <v>0</v>
      </c>
      <c r="G43" s="157">
        <f t="shared" si="47"/>
        <v>0</v>
      </c>
      <c r="H43" s="157">
        <f t="shared" si="48"/>
        <v>0</v>
      </c>
      <c r="J43" s="151">
        <v>295728.95</v>
      </c>
      <c r="K43" s="157">
        <f t="shared" si="49"/>
        <v>8.4767013745018892E-3</v>
      </c>
      <c r="L43" s="157">
        <f t="shared" si="50"/>
        <v>7.5051968539450932E-6</v>
      </c>
      <c r="N43" s="151">
        <v>0</v>
      </c>
      <c r="O43" s="157">
        <f t="shared" si="51"/>
        <v>0</v>
      </c>
      <c r="P43" s="157">
        <f t="shared" si="52"/>
        <v>0</v>
      </c>
      <c r="R43" s="151">
        <v>0</v>
      </c>
      <c r="S43" s="157">
        <f t="shared" si="53"/>
        <v>0</v>
      </c>
      <c r="T43" s="157">
        <f t="shared" si="54"/>
        <v>0</v>
      </c>
      <c r="V43" s="151">
        <v>0</v>
      </c>
      <c r="W43" s="157">
        <f t="shared" si="55"/>
        <v>0</v>
      </c>
      <c r="X43" s="157">
        <f t="shared" si="56"/>
        <v>0</v>
      </c>
      <c r="Z43" s="151">
        <v>0</v>
      </c>
      <c r="AA43" s="157">
        <f t="shared" si="57"/>
        <v>0</v>
      </c>
      <c r="AB43" s="157">
        <f t="shared" si="58"/>
        <v>0</v>
      </c>
      <c r="AD43" s="151">
        <v>0</v>
      </c>
      <c r="AE43" s="157">
        <f t="shared" si="59"/>
        <v>0</v>
      </c>
      <c r="AF43" s="157">
        <f t="shared" si="60"/>
        <v>0</v>
      </c>
      <c r="AH43" s="151">
        <v>151937001.09999999</v>
      </c>
      <c r="AI43" s="151">
        <f t="shared" si="61"/>
        <v>4.3550845666684479</v>
      </c>
      <c r="AJ43" s="151">
        <f t="shared" si="62"/>
        <v>4.5904209253164827E-3</v>
      </c>
      <c r="AL43" s="157">
        <v>0</v>
      </c>
      <c r="AN43" s="151">
        <v>104065.24</v>
      </c>
      <c r="AO43" s="157">
        <f t="shared" si="63"/>
        <v>2.9829002637241603E-3</v>
      </c>
      <c r="AP43" s="157">
        <f t="shared" si="64"/>
        <v>3.6471417240650995E-6</v>
      </c>
      <c r="AR43" s="151">
        <v>0</v>
      </c>
      <c r="AS43" s="157">
        <f t="shared" si="65"/>
        <v>0</v>
      </c>
      <c r="AT43" s="157">
        <f t="shared" si="66"/>
        <v>0</v>
      </c>
      <c r="AV43" s="151">
        <v>0</v>
      </c>
      <c r="AW43" s="157">
        <f t="shared" si="67"/>
        <v>0</v>
      </c>
      <c r="AX43" s="159">
        <f t="shared" si="68"/>
        <v>0</v>
      </c>
      <c r="AZ43" s="151">
        <v>0</v>
      </c>
      <c r="BB43" s="151">
        <v>0</v>
      </c>
      <c r="BC43" s="160">
        <f t="shared" si="69"/>
        <v>0</v>
      </c>
      <c r="BD43" s="157">
        <f t="shared" si="70"/>
        <v>0</v>
      </c>
      <c r="BF43" s="151">
        <v>20127.37</v>
      </c>
      <c r="BG43" s="160">
        <f t="shared" si="71"/>
        <v>5.7692594838654816E-4</v>
      </c>
      <c r="BH43" s="157">
        <f t="shared" si="72"/>
        <v>9.7296221197655008E-7</v>
      </c>
      <c r="BJ43" s="151">
        <v>0</v>
      </c>
      <c r="BK43" s="157">
        <f t="shared" si="73"/>
        <v>0</v>
      </c>
      <c r="BL43" s="157">
        <f t="shared" si="74"/>
        <v>0</v>
      </c>
      <c r="BN43" s="151">
        <v>0</v>
      </c>
      <c r="BO43" s="157">
        <f t="shared" si="75"/>
        <v>0</v>
      </c>
      <c r="BP43" s="157">
        <f t="shared" si="76"/>
        <v>0</v>
      </c>
      <c r="BR43" s="151">
        <v>0</v>
      </c>
      <c r="BS43" s="157">
        <f t="shared" si="77"/>
        <v>0</v>
      </c>
      <c r="BT43" s="157">
        <f t="shared" si="78"/>
        <v>0</v>
      </c>
      <c r="BV43" s="151">
        <v>0</v>
      </c>
      <c r="BW43" s="157">
        <f t="shared" si="79"/>
        <v>0</v>
      </c>
      <c r="BX43" s="157">
        <f t="shared" si="80"/>
        <v>0</v>
      </c>
      <c r="BZ43" s="151">
        <v>0</v>
      </c>
      <c r="CA43" s="157">
        <f t="shared" si="81"/>
        <v>0</v>
      </c>
      <c r="CB43" s="157">
        <f t="shared" si="82"/>
        <v>0</v>
      </c>
      <c r="CD43" s="151">
        <v>0</v>
      </c>
      <c r="CE43" s="157">
        <f t="shared" si="83"/>
        <v>0</v>
      </c>
      <c r="CF43" s="157">
        <f t="shared" si="84"/>
        <v>0</v>
      </c>
      <c r="CH43" s="151">
        <v>0</v>
      </c>
      <c r="CI43" s="157">
        <f t="shared" si="85"/>
        <v>0</v>
      </c>
      <c r="CJ43" s="157">
        <f t="shared" si="86"/>
        <v>0</v>
      </c>
      <c r="CL43" s="151">
        <v>0</v>
      </c>
      <c r="CM43" s="157">
        <f t="shared" si="87"/>
        <v>0</v>
      </c>
      <c r="CN43" s="157">
        <f t="shared" si="88"/>
        <v>0</v>
      </c>
      <c r="CP43" s="151">
        <v>0</v>
      </c>
      <c r="CQ43" s="157">
        <f t="shared" si="89"/>
        <v>0</v>
      </c>
      <c r="CR43" s="157">
        <f t="shared" si="90"/>
        <v>0</v>
      </c>
      <c r="CT43" s="151">
        <v>0</v>
      </c>
      <c r="CU43" s="157">
        <f t="shared" si="92"/>
        <v>0</v>
      </c>
      <c r="CV43" s="157">
        <f t="shared" si="93"/>
        <v>0</v>
      </c>
    </row>
    <row r="44" spans="1:100" s="168" customFormat="1" ht="15.5" x14ac:dyDescent="0.35">
      <c r="A44" s="153">
        <v>675</v>
      </c>
      <c r="B44" s="153">
        <f t="shared" si="91"/>
        <v>1.125</v>
      </c>
      <c r="D44" s="136">
        <v>27993510.800000001</v>
      </c>
      <c r="F44" s="151">
        <v>0</v>
      </c>
      <c r="G44" s="157">
        <f t="shared" si="47"/>
        <v>0</v>
      </c>
      <c r="H44" s="157">
        <f t="shared" si="48"/>
        <v>0</v>
      </c>
      <c r="J44" s="151">
        <v>346424.28</v>
      </c>
      <c r="K44" s="157">
        <f t="shared" si="49"/>
        <v>1.392205921523784E-2</v>
      </c>
      <c r="L44" s="157">
        <f t="shared" si="50"/>
        <v>1.2326468800345144E-5</v>
      </c>
      <c r="N44" s="151">
        <v>0</v>
      </c>
      <c r="O44" s="157">
        <f t="shared" si="51"/>
        <v>0</v>
      </c>
      <c r="P44" s="157">
        <f t="shared" si="52"/>
        <v>0</v>
      </c>
      <c r="R44" s="151">
        <v>15140.08</v>
      </c>
      <c r="S44" s="157">
        <f t="shared" si="53"/>
        <v>6.0844779783749022E-4</v>
      </c>
      <c r="T44" s="157">
        <f t="shared" si="54"/>
        <v>5.6436739290632264E-7</v>
      </c>
      <c r="V44" s="151">
        <v>0</v>
      </c>
      <c r="W44" s="157">
        <f t="shared" si="55"/>
        <v>0</v>
      </c>
      <c r="X44" s="157">
        <f t="shared" si="56"/>
        <v>0</v>
      </c>
      <c r="Z44" s="151">
        <v>0</v>
      </c>
      <c r="AA44" s="157">
        <f t="shared" si="57"/>
        <v>0</v>
      </c>
      <c r="AB44" s="157">
        <f t="shared" si="58"/>
        <v>0</v>
      </c>
      <c r="AD44" s="151">
        <v>0</v>
      </c>
      <c r="AE44" s="157">
        <f t="shared" si="59"/>
        <v>0</v>
      </c>
      <c r="AF44" s="157">
        <f t="shared" si="60"/>
        <v>0</v>
      </c>
      <c r="AH44" s="151">
        <v>152235738.30000001</v>
      </c>
      <c r="AI44" s="151">
        <f t="shared" si="61"/>
        <v>6.1180323829728422</v>
      </c>
      <c r="AJ44" s="151">
        <f t="shared" si="62"/>
        <v>6.4486334174783553E-3</v>
      </c>
      <c r="AL44" s="157">
        <v>0</v>
      </c>
      <c r="AN44" s="151">
        <v>109332.64</v>
      </c>
      <c r="AO44" s="157">
        <f t="shared" si="63"/>
        <v>4.3938475912781898E-3</v>
      </c>
      <c r="AP44" s="157">
        <f t="shared" si="64"/>
        <v>5.3722831682365332E-6</v>
      </c>
      <c r="AR44" s="151">
        <v>0</v>
      </c>
      <c r="AS44" s="157">
        <f t="shared" si="65"/>
        <v>0</v>
      </c>
      <c r="AT44" s="157">
        <f t="shared" si="66"/>
        <v>0</v>
      </c>
      <c r="AV44" s="171">
        <v>0</v>
      </c>
      <c r="AW44" s="157">
        <f t="shared" si="67"/>
        <v>0</v>
      </c>
      <c r="AX44" s="159">
        <f t="shared" si="68"/>
        <v>0</v>
      </c>
      <c r="AZ44" s="151">
        <v>0</v>
      </c>
      <c r="BB44" s="151">
        <v>0</v>
      </c>
      <c r="BC44" s="160">
        <f t="shared" si="69"/>
        <v>0</v>
      </c>
      <c r="BD44" s="157">
        <f t="shared" si="70"/>
        <v>0</v>
      </c>
      <c r="BF44" s="151">
        <v>22677.99</v>
      </c>
      <c r="BG44" s="160">
        <f t="shared" si="71"/>
        <v>9.1138046000289465E-4</v>
      </c>
      <c r="BH44" s="157">
        <f t="shared" si="72"/>
        <v>1.5370061804231677E-6</v>
      </c>
      <c r="BJ44" s="151">
        <v>0</v>
      </c>
      <c r="BK44" s="157">
        <f t="shared" si="73"/>
        <v>0</v>
      </c>
      <c r="BL44" s="157">
        <f t="shared" si="74"/>
        <v>0</v>
      </c>
      <c r="BN44" s="151">
        <v>0</v>
      </c>
      <c r="BO44" s="157">
        <f t="shared" si="75"/>
        <v>0</v>
      </c>
      <c r="BP44" s="157">
        <f t="shared" si="76"/>
        <v>0</v>
      </c>
      <c r="BR44" s="151">
        <v>0</v>
      </c>
      <c r="BS44" s="157">
        <f t="shared" si="77"/>
        <v>0</v>
      </c>
      <c r="BT44" s="157">
        <f t="shared" si="78"/>
        <v>0</v>
      </c>
      <c r="BV44" s="151">
        <v>0</v>
      </c>
      <c r="BW44" s="157">
        <f t="shared" si="79"/>
        <v>0</v>
      </c>
      <c r="BX44" s="157">
        <f t="shared" si="80"/>
        <v>0</v>
      </c>
      <c r="BZ44" s="151">
        <v>0</v>
      </c>
      <c r="CA44" s="157">
        <f t="shared" si="81"/>
        <v>0</v>
      </c>
      <c r="CB44" s="157">
        <f t="shared" si="82"/>
        <v>0</v>
      </c>
      <c r="CD44" s="151">
        <v>0</v>
      </c>
      <c r="CE44" s="157">
        <f t="shared" si="83"/>
        <v>0</v>
      </c>
      <c r="CF44" s="157">
        <f t="shared" si="84"/>
        <v>0</v>
      </c>
      <c r="CH44" s="151">
        <v>0</v>
      </c>
      <c r="CI44" s="157">
        <f t="shared" si="85"/>
        <v>0</v>
      </c>
      <c r="CJ44" s="157">
        <f t="shared" si="86"/>
        <v>0</v>
      </c>
      <c r="CL44" s="151">
        <v>4892.6400000000003</v>
      </c>
      <c r="CM44" s="157">
        <f t="shared" si="87"/>
        <v>1.9662485492887873E-4</v>
      </c>
      <c r="CN44" s="157">
        <f t="shared" si="88"/>
        <v>4.3936979168462156E-7</v>
      </c>
      <c r="CP44" s="151">
        <v>0</v>
      </c>
      <c r="CQ44" s="157">
        <f t="shared" si="89"/>
        <v>0</v>
      </c>
      <c r="CR44" s="157">
        <f t="shared" si="90"/>
        <v>0</v>
      </c>
      <c r="CT44" s="151">
        <v>15191.66</v>
      </c>
      <c r="CU44" s="157">
        <f t="shared" si="92"/>
        <v>6.1052068895909976E-4</v>
      </c>
      <c r="CV44" s="157">
        <f t="shared" si="93"/>
        <v>1.2355420552290971E-6</v>
      </c>
    </row>
    <row r="45" spans="1:100" s="168" customFormat="1" ht="15.5" x14ac:dyDescent="0.35">
      <c r="A45" s="153">
        <v>700</v>
      </c>
      <c r="B45" s="153">
        <f t="shared" si="91"/>
        <v>1.1666666666666667</v>
      </c>
      <c r="D45" s="136">
        <v>40260522</v>
      </c>
      <c r="F45" s="151">
        <v>0</v>
      </c>
      <c r="G45" s="157">
        <f t="shared" si="47"/>
        <v>0</v>
      </c>
      <c r="H45" s="157">
        <f t="shared" si="48"/>
        <v>0</v>
      </c>
      <c r="J45" s="151">
        <v>342098.3</v>
      </c>
      <c r="K45" s="157">
        <f t="shared" si="49"/>
        <v>9.913301256584137E-3</v>
      </c>
      <c r="L45" s="157">
        <f t="shared" si="50"/>
        <v>8.7771497562632026E-6</v>
      </c>
      <c r="N45" s="151">
        <v>0</v>
      </c>
      <c r="O45" s="157">
        <f t="shared" si="51"/>
        <v>0</v>
      </c>
      <c r="P45" s="157">
        <f t="shared" si="52"/>
        <v>0</v>
      </c>
      <c r="R45" s="151">
        <v>46504.79</v>
      </c>
      <c r="S45" s="157">
        <f t="shared" si="53"/>
        <v>1.3476126398294919E-3</v>
      </c>
      <c r="T45" s="157">
        <f t="shared" si="54"/>
        <v>1.2499817320257798E-6</v>
      </c>
      <c r="V45" s="151">
        <v>0</v>
      </c>
      <c r="W45" s="157">
        <f t="shared" si="55"/>
        <v>0</v>
      </c>
      <c r="X45" s="157">
        <f t="shared" si="56"/>
        <v>0</v>
      </c>
      <c r="Z45" s="151">
        <v>0</v>
      </c>
      <c r="AA45" s="157">
        <f t="shared" si="57"/>
        <v>0</v>
      </c>
      <c r="AB45" s="157">
        <f t="shared" si="58"/>
        <v>0</v>
      </c>
      <c r="AD45" s="151">
        <v>0</v>
      </c>
      <c r="AE45" s="157">
        <f t="shared" si="59"/>
        <v>0</v>
      </c>
      <c r="AF45" s="157">
        <f t="shared" si="60"/>
        <v>0</v>
      </c>
      <c r="AH45" s="151">
        <v>152379724.30000001</v>
      </c>
      <c r="AI45" s="151">
        <f t="shared" si="61"/>
        <v>4.4156492808679104</v>
      </c>
      <c r="AJ45" s="151">
        <f t="shared" si="62"/>
        <v>4.6542583840709752E-3</v>
      </c>
      <c r="AL45" s="157">
        <v>0</v>
      </c>
      <c r="AN45" s="151">
        <v>83010</v>
      </c>
      <c r="AO45" s="157">
        <f t="shared" si="63"/>
        <v>2.4054581309204087E-3</v>
      </c>
      <c r="AP45" s="157">
        <f t="shared" si="64"/>
        <v>2.9411129904217097E-6</v>
      </c>
      <c r="AR45" s="151">
        <v>0</v>
      </c>
      <c r="AS45" s="157">
        <f t="shared" si="65"/>
        <v>0</v>
      </c>
      <c r="AT45" s="157">
        <f t="shared" si="66"/>
        <v>0</v>
      </c>
      <c r="AV45" s="151">
        <v>0</v>
      </c>
      <c r="AW45" s="157">
        <f t="shared" si="67"/>
        <v>0</v>
      </c>
      <c r="AX45" s="159">
        <f t="shared" si="68"/>
        <v>0</v>
      </c>
      <c r="AZ45" s="151">
        <v>0</v>
      </c>
      <c r="BB45" s="151">
        <v>0</v>
      </c>
      <c r="BC45" s="160">
        <f t="shared" si="69"/>
        <v>0</v>
      </c>
      <c r="BD45" s="157">
        <f t="shared" si="70"/>
        <v>0</v>
      </c>
      <c r="BF45" s="151">
        <v>23088.37</v>
      </c>
      <c r="BG45" s="160">
        <f t="shared" si="71"/>
        <v>6.6905321462713938E-4</v>
      </c>
      <c r="BH45" s="157">
        <f t="shared" si="72"/>
        <v>1.1283311098316012E-6</v>
      </c>
      <c r="BJ45" s="151">
        <v>0</v>
      </c>
      <c r="BK45" s="157">
        <f t="shared" si="73"/>
        <v>0</v>
      </c>
      <c r="BL45" s="157">
        <f t="shared" si="74"/>
        <v>0</v>
      </c>
      <c r="BN45" s="151">
        <v>3831.13</v>
      </c>
      <c r="BO45" s="157">
        <f t="shared" si="75"/>
        <v>1.1101822442010729E-4</v>
      </c>
      <c r="BP45" s="157">
        <f t="shared" si="76"/>
        <v>1.6850495935088657E-7</v>
      </c>
      <c r="BR45" s="151">
        <v>0</v>
      </c>
      <c r="BS45" s="157">
        <f t="shared" si="77"/>
        <v>0</v>
      </c>
      <c r="BT45" s="157">
        <f t="shared" si="78"/>
        <v>0</v>
      </c>
      <c r="BV45" s="151">
        <v>0</v>
      </c>
      <c r="BW45" s="157">
        <f t="shared" si="79"/>
        <v>0</v>
      </c>
      <c r="BX45" s="157">
        <f t="shared" si="80"/>
        <v>0</v>
      </c>
      <c r="BZ45" s="151">
        <v>0</v>
      </c>
      <c r="CA45" s="157">
        <f t="shared" si="81"/>
        <v>0</v>
      </c>
      <c r="CB45" s="157">
        <f t="shared" si="82"/>
        <v>0</v>
      </c>
      <c r="CD45" s="151">
        <v>0</v>
      </c>
      <c r="CE45" s="157">
        <f t="shared" si="83"/>
        <v>0</v>
      </c>
      <c r="CF45" s="157">
        <f t="shared" si="84"/>
        <v>0</v>
      </c>
      <c r="CH45" s="151">
        <v>0</v>
      </c>
      <c r="CI45" s="157">
        <f t="shared" si="85"/>
        <v>0</v>
      </c>
      <c r="CJ45" s="157">
        <f t="shared" si="86"/>
        <v>0</v>
      </c>
      <c r="CL45" s="151">
        <v>8447.07</v>
      </c>
      <c r="CM45" s="157">
        <f t="shared" si="87"/>
        <v>2.4477861961153907E-4</v>
      </c>
      <c r="CN45" s="157">
        <f t="shared" si="88"/>
        <v>5.4697220830231505E-7</v>
      </c>
      <c r="CP45" s="151">
        <v>0</v>
      </c>
      <c r="CQ45" s="157">
        <f t="shared" si="89"/>
        <v>0</v>
      </c>
      <c r="CR45" s="157">
        <f t="shared" si="90"/>
        <v>0</v>
      </c>
      <c r="CT45" s="151">
        <v>26268.36</v>
      </c>
      <c r="CU45" s="157">
        <f t="shared" si="92"/>
        <v>7.6120274843927756E-4</v>
      </c>
      <c r="CV45" s="157">
        <f t="shared" si="93"/>
        <v>1.5404850732514791E-6</v>
      </c>
    </row>
    <row r="46" spans="1:100" s="168" customFormat="1" ht="15.5" x14ac:dyDescent="0.35">
      <c r="A46" s="153">
        <v>725</v>
      </c>
      <c r="B46" s="153">
        <f t="shared" si="91"/>
        <v>1.2083333333333333</v>
      </c>
      <c r="D46" s="136">
        <v>34197782.799999997</v>
      </c>
      <c r="F46" s="151">
        <v>0</v>
      </c>
      <c r="G46" s="157">
        <f t="shared" si="47"/>
        <v>0</v>
      </c>
      <c r="H46" s="157">
        <f t="shared" si="48"/>
        <v>0</v>
      </c>
      <c r="J46" s="151">
        <v>373765.87</v>
      </c>
      <c r="K46" s="157">
        <f t="shared" si="49"/>
        <v>1.3206521669098775E-2</v>
      </c>
      <c r="L46" s="157">
        <f t="shared" si="50"/>
        <v>1.169293814934022E-5</v>
      </c>
      <c r="N46" s="151">
        <v>0</v>
      </c>
      <c r="O46" s="157">
        <f t="shared" si="51"/>
        <v>0</v>
      </c>
      <c r="P46" s="157">
        <f t="shared" si="52"/>
        <v>0</v>
      </c>
      <c r="R46" s="151">
        <v>115646.33</v>
      </c>
      <c r="S46" s="157">
        <f t="shared" si="53"/>
        <v>4.0862098058786047E-3</v>
      </c>
      <c r="T46" s="157">
        <f t="shared" si="54"/>
        <v>3.7901749060613743E-6</v>
      </c>
      <c r="V46" s="151">
        <v>0</v>
      </c>
      <c r="W46" s="157">
        <f t="shared" si="55"/>
        <v>0</v>
      </c>
      <c r="X46" s="157">
        <f t="shared" si="56"/>
        <v>0</v>
      </c>
      <c r="Z46" s="151">
        <v>0</v>
      </c>
      <c r="AA46" s="157">
        <f t="shared" si="57"/>
        <v>0</v>
      </c>
      <c r="AB46" s="157">
        <f t="shared" si="58"/>
        <v>0</v>
      </c>
      <c r="AD46" s="151">
        <v>0</v>
      </c>
      <c r="AE46" s="157">
        <f t="shared" si="59"/>
        <v>0</v>
      </c>
      <c r="AF46" s="157">
        <f t="shared" si="60"/>
        <v>0</v>
      </c>
      <c r="AH46" s="151">
        <v>141292540.59999999</v>
      </c>
      <c r="AI46" s="151">
        <f t="shared" si="61"/>
        <v>4.9923846688193283</v>
      </c>
      <c r="AJ46" s="151">
        <f t="shared" si="62"/>
        <v>5.2621589087783428E-3</v>
      </c>
      <c r="AL46" s="157">
        <v>0</v>
      </c>
      <c r="AN46" s="151">
        <v>86335.22</v>
      </c>
      <c r="AO46" s="157">
        <f t="shared" si="63"/>
        <v>3.0505405796853787E-3</v>
      </c>
      <c r="AP46" s="157">
        <f t="shared" si="64"/>
        <v>3.7298443948755235E-6</v>
      </c>
      <c r="AR46" s="151">
        <v>0</v>
      </c>
      <c r="AS46" s="157">
        <f t="shared" si="65"/>
        <v>0</v>
      </c>
      <c r="AT46" s="157">
        <f t="shared" si="66"/>
        <v>0</v>
      </c>
      <c r="AV46" s="151">
        <v>0</v>
      </c>
      <c r="AW46" s="157">
        <f t="shared" si="67"/>
        <v>0</v>
      </c>
      <c r="AX46" s="159">
        <f t="shared" si="68"/>
        <v>0</v>
      </c>
      <c r="AZ46" s="151">
        <v>0</v>
      </c>
      <c r="BB46" s="151">
        <v>0</v>
      </c>
      <c r="BC46" s="160">
        <f t="shared" si="69"/>
        <v>0</v>
      </c>
      <c r="BD46" s="157">
        <f t="shared" si="70"/>
        <v>0</v>
      </c>
      <c r="BF46" s="151">
        <v>19525.099999999999</v>
      </c>
      <c r="BG46" s="160">
        <f t="shared" si="71"/>
        <v>6.8989353212298501E-4</v>
      </c>
      <c r="BH46" s="157">
        <f t="shared" si="72"/>
        <v>1.1634774600100923E-6</v>
      </c>
      <c r="BJ46" s="151">
        <v>0</v>
      </c>
      <c r="BK46" s="157">
        <f t="shared" si="73"/>
        <v>0</v>
      </c>
      <c r="BL46" s="157">
        <f t="shared" si="74"/>
        <v>0</v>
      </c>
      <c r="BN46" s="151">
        <v>9721.25</v>
      </c>
      <c r="BO46" s="157">
        <f t="shared" si="75"/>
        <v>3.4348748529587912E-4</v>
      </c>
      <c r="BP46" s="157">
        <f t="shared" si="76"/>
        <v>5.2134994096372369E-7</v>
      </c>
      <c r="BR46" s="151">
        <v>0</v>
      </c>
      <c r="BS46" s="157">
        <f t="shared" si="77"/>
        <v>0</v>
      </c>
      <c r="BT46" s="157">
        <f t="shared" si="78"/>
        <v>0</v>
      </c>
      <c r="BV46" s="151">
        <v>0</v>
      </c>
      <c r="BW46" s="157">
        <f t="shared" si="79"/>
        <v>0</v>
      </c>
      <c r="BX46" s="157">
        <f t="shared" si="80"/>
        <v>0</v>
      </c>
      <c r="BZ46" s="151">
        <v>3657.43</v>
      </c>
      <c r="CA46" s="157">
        <f t="shared" si="81"/>
        <v>1.2923044190260582E-4</v>
      </c>
      <c r="CB46" s="157">
        <f t="shared" si="82"/>
        <v>2.2883899364883902E-7</v>
      </c>
      <c r="CD46" s="151">
        <v>0</v>
      </c>
      <c r="CE46" s="157">
        <f t="shared" si="83"/>
        <v>0</v>
      </c>
      <c r="CF46" s="157">
        <f t="shared" si="84"/>
        <v>0</v>
      </c>
      <c r="CH46" s="151">
        <v>16963.34</v>
      </c>
      <c r="CI46" s="157">
        <f t="shared" si="85"/>
        <v>5.9937713759228468E-4</v>
      </c>
      <c r="CJ46" s="157">
        <f t="shared" si="86"/>
        <v>1.4151553247400852E-6</v>
      </c>
      <c r="CL46" s="151">
        <v>15837</v>
      </c>
      <c r="CM46" s="157">
        <f t="shared" si="87"/>
        <v>5.5957940641695634E-4</v>
      </c>
      <c r="CN46" s="157">
        <f t="shared" si="88"/>
        <v>1.250413063584221E-6</v>
      </c>
      <c r="CP46" s="151">
        <v>0</v>
      </c>
      <c r="CQ46" s="157">
        <f t="shared" si="89"/>
        <v>0</v>
      </c>
      <c r="CR46" s="157">
        <f t="shared" si="90"/>
        <v>0</v>
      </c>
      <c r="CT46" s="151">
        <v>67061.67</v>
      </c>
      <c r="CU46" s="157">
        <f t="shared" si="92"/>
        <v>2.3695352334362446E-3</v>
      </c>
      <c r="CV46" s="157">
        <f t="shared" si="93"/>
        <v>4.7953500760949757E-6</v>
      </c>
    </row>
    <row r="47" spans="1:100" s="168" customFormat="1" ht="15.5" x14ac:dyDescent="0.35">
      <c r="A47" s="153">
        <v>750</v>
      </c>
      <c r="B47" s="153">
        <f t="shared" si="91"/>
        <v>1.25</v>
      </c>
      <c r="D47" s="136">
        <v>32008777.699999999</v>
      </c>
      <c r="F47" s="151">
        <v>0</v>
      </c>
      <c r="G47" s="157">
        <f t="shared" si="47"/>
        <v>0</v>
      </c>
      <c r="H47" s="157">
        <f t="shared" si="48"/>
        <v>0</v>
      </c>
      <c r="J47" s="151">
        <v>345357.9</v>
      </c>
      <c r="K47" s="157">
        <f t="shared" si="49"/>
        <v>1.348684348543556E-2</v>
      </c>
      <c r="L47" s="157">
        <f t="shared" si="50"/>
        <v>1.1941132620410242E-5</v>
      </c>
      <c r="N47" s="151">
        <v>0</v>
      </c>
      <c r="O47" s="157">
        <f t="shared" si="51"/>
        <v>0</v>
      </c>
      <c r="P47" s="157">
        <f t="shared" si="52"/>
        <v>0</v>
      </c>
      <c r="R47" s="151">
        <v>273028.26</v>
      </c>
      <c r="S47" s="157">
        <f t="shared" si="53"/>
        <v>1.0662241720026692E-2</v>
      </c>
      <c r="T47" s="157">
        <f t="shared" si="54"/>
        <v>9.8897910115793996E-6</v>
      </c>
      <c r="V47" s="151">
        <v>0</v>
      </c>
      <c r="W47" s="157">
        <f t="shared" si="55"/>
        <v>0</v>
      </c>
      <c r="X47" s="157">
        <f t="shared" si="56"/>
        <v>0</v>
      </c>
      <c r="Z47" s="151">
        <v>0</v>
      </c>
      <c r="AA47" s="157">
        <f t="shared" si="57"/>
        <v>0</v>
      </c>
      <c r="AB47" s="157">
        <f t="shared" si="58"/>
        <v>0</v>
      </c>
      <c r="AD47" s="151">
        <v>0</v>
      </c>
      <c r="AE47" s="157">
        <f t="shared" si="59"/>
        <v>0</v>
      </c>
      <c r="AF47" s="157">
        <f t="shared" si="60"/>
        <v>0</v>
      </c>
      <c r="AH47" s="151">
        <v>111448402.5</v>
      </c>
      <c r="AI47" s="151">
        <f t="shared" si="61"/>
        <v>4.3522593843063246</v>
      </c>
      <c r="AJ47" s="151">
        <f t="shared" si="62"/>
        <v>4.5874430781508539E-3</v>
      </c>
      <c r="AL47" s="157">
        <v>0</v>
      </c>
      <c r="AN47" s="151">
        <v>66372.039999999994</v>
      </c>
      <c r="AO47" s="157">
        <f t="shared" si="63"/>
        <v>2.591946833383769E-3</v>
      </c>
      <c r="AP47" s="157">
        <f t="shared" si="64"/>
        <v>3.1691295741782553E-6</v>
      </c>
      <c r="AR47" s="151">
        <v>0</v>
      </c>
      <c r="AS47" s="157">
        <f t="shared" si="65"/>
        <v>0</v>
      </c>
      <c r="AT47" s="157">
        <f t="shared" si="66"/>
        <v>0</v>
      </c>
      <c r="AV47" s="151">
        <v>0</v>
      </c>
      <c r="AW47" s="157">
        <f t="shared" si="67"/>
        <v>0</v>
      </c>
      <c r="AX47" s="159">
        <f t="shared" si="68"/>
        <v>0</v>
      </c>
      <c r="AZ47" s="151">
        <v>0</v>
      </c>
      <c r="BB47" s="151">
        <v>0</v>
      </c>
      <c r="BC47" s="160">
        <f t="shared" si="69"/>
        <v>0</v>
      </c>
      <c r="BD47" s="157">
        <f t="shared" si="70"/>
        <v>0</v>
      </c>
      <c r="BF47" s="151">
        <v>19114.66</v>
      </c>
      <c r="BG47" s="160">
        <f t="shared" si="71"/>
        <v>7.464616494868531E-4</v>
      </c>
      <c r="BH47" s="157">
        <f t="shared" si="72"/>
        <v>1.2588772955550546E-6</v>
      </c>
      <c r="BJ47" s="151">
        <v>5653.9</v>
      </c>
      <c r="BK47" s="157">
        <f t="shared" si="73"/>
        <v>2.2079490401784383E-4</v>
      </c>
      <c r="BL47" s="157">
        <f t="shared" si="74"/>
        <v>2.9788932019041825E-7</v>
      </c>
      <c r="BN47" s="151">
        <v>12663.17</v>
      </c>
      <c r="BO47" s="157">
        <f t="shared" si="75"/>
        <v>4.9451942990000526E-4</v>
      </c>
      <c r="BP47" s="157">
        <f t="shared" si="76"/>
        <v>7.5058826484376462E-7</v>
      </c>
      <c r="BR47" s="151">
        <v>0</v>
      </c>
      <c r="BS47" s="157">
        <f t="shared" si="77"/>
        <v>0</v>
      </c>
      <c r="BT47" s="157">
        <f t="shared" si="78"/>
        <v>0</v>
      </c>
      <c r="BV47" s="151">
        <v>4780.01</v>
      </c>
      <c r="BW47" s="157">
        <f t="shared" si="79"/>
        <v>1.8666793702653634E-4</v>
      </c>
      <c r="BX47" s="157">
        <f t="shared" si="80"/>
        <v>3.4628869504760896E-7</v>
      </c>
      <c r="BZ47" s="151">
        <v>11431.47</v>
      </c>
      <c r="CA47" s="157">
        <f t="shared" si="81"/>
        <v>4.4641934265424947E-4</v>
      </c>
      <c r="CB47" s="157">
        <f t="shared" si="82"/>
        <v>7.9051152046176484E-7</v>
      </c>
      <c r="CD47" s="151">
        <v>0</v>
      </c>
      <c r="CE47" s="157">
        <f t="shared" si="83"/>
        <v>0</v>
      </c>
      <c r="CF47" s="157">
        <f t="shared" si="84"/>
        <v>0</v>
      </c>
      <c r="CH47" s="151">
        <v>33120.89</v>
      </c>
      <c r="CI47" s="157">
        <f t="shared" si="85"/>
        <v>1.2934299737412339E-3</v>
      </c>
      <c r="CJ47" s="157">
        <f t="shared" si="86"/>
        <v>3.0538440653094029E-6</v>
      </c>
      <c r="CL47" s="151">
        <v>29308.82</v>
      </c>
      <c r="CM47" s="157">
        <f t="shared" si="87"/>
        <v>1.1445618243648211E-3</v>
      </c>
      <c r="CN47" s="157">
        <f t="shared" si="88"/>
        <v>2.557590649072524E-6</v>
      </c>
      <c r="CP47" s="151">
        <v>0</v>
      </c>
      <c r="CQ47" s="157">
        <f t="shared" si="89"/>
        <v>0</v>
      </c>
      <c r="CR47" s="157">
        <f t="shared" si="90"/>
        <v>0</v>
      </c>
      <c r="CT47" s="151">
        <v>123520.32000000001</v>
      </c>
      <c r="CU47" s="157">
        <f t="shared" si="92"/>
        <v>4.8236893469381066E-3</v>
      </c>
      <c r="CV47" s="157">
        <f t="shared" si="93"/>
        <v>9.7619477231210978E-6</v>
      </c>
    </row>
    <row r="48" spans="1:100" s="168" customFormat="1" ht="15.5" x14ac:dyDescent="0.35">
      <c r="A48" s="153">
        <v>775</v>
      </c>
      <c r="B48" s="153">
        <f t="shared" si="91"/>
        <v>1.2916666666666667</v>
      </c>
      <c r="D48" s="136">
        <v>34316714.899999999</v>
      </c>
      <c r="F48" s="151">
        <v>0</v>
      </c>
      <c r="G48" s="157">
        <f t="shared" si="47"/>
        <v>0</v>
      </c>
      <c r="H48" s="157">
        <f t="shared" si="48"/>
        <v>0</v>
      </c>
      <c r="J48" s="151">
        <v>534561.61</v>
      </c>
      <c r="K48" s="157">
        <f t="shared" si="49"/>
        <v>2.0120673407368218E-2</v>
      </c>
      <c r="L48" s="157">
        <f t="shared" si="50"/>
        <v>1.7814667296228815E-5</v>
      </c>
      <c r="N48" s="151">
        <v>15172.69</v>
      </c>
      <c r="O48" s="157">
        <f t="shared" si="51"/>
        <v>5.7109364849683409E-4</v>
      </c>
      <c r="P48" s="157">
        <f t="shared" si="52"/>
        <v>6.7418839233845718E-7</v>
      </c>
      <c r="R48" s="151">
        <v>410227.67</v>
      </c>
      <c r="S48" s="157">
        <f t="shared" si="53"/>
        <v>1.544079637655915E-2</v>
      </c>
      <c r="T48" s="157">
        <f t="shared" si="54"/>
        <v>1.4322152247748902E-5</v>
      </c>
      <c r="V48" s="151">
        <v>0</v>
      </c>
      <c r="W48" s="157">
        <f t="shared" si="55"/>
        <v>0</v>
      </c>
      <c r="X48" s="157">
        <f t="shared" si="56"/>
        <v>0</v>
      </c>
      <c r="Z48" s="151">
        <v>0</v>
      </c>
      <c r="AA48" s="157">
        <f t="shared" si="57"/>
        <v>0</v>
      </c>
      <c r="AB48" s="157">
        <f t="shared" si="58"/>
        <v>0</v>
      </c>
      <c r="AD48" s="151">
        <v>0</v>
      </c>
      <c r="AE48" s="157">
        <f t="shared" si="59"/>
        <v>0</v>
      </c>
      <c r="AF48" s="157">
        <f t="shared" si="60"/>
        <v>0</v>
      </c>
      <c r="AH48" s="151">
        <v>128319844.7</v>
      </c>
      <c r="AI48" s="151">
        <f t="shared" si="61"/>
        <v>4.8299048016053936</v>
      </c>
      <c r="AJ48" s="151">
        <f t="shared" si="62"/>
        <v>5.0908990925833042E-3</v>
      </c>
      <c r="AL48" s="157">
        <v>0</v>
      </c>
      <c r="AN48" s="151">
        <v>73286.36</v>
      </c>
      <c r="AO48" s="157">
        <f t="shared" si="63"/>
        <v>2.7584676624548741E-3</v>
      </c>
      <c r="AP48" s="157">
        <f t="shared" si="64"/>
        <v>3.3727317767114678E-6</v>
      </c>
      <c r="AR48" s="151">
        <v>0</v>
      </c>
      <c r="AS48" s="157">
        <f t="shared" si="65"/>
        <v>0</v>
      </c>
      <c r="AT48" s="157">
        <f t="shared" si="66"/>
        <v>0</v>
      </c>
      <c r="AV48" s="151">
        <v>0</v>
      </c>
      <c r="AW48" s="157">
        <f t="shared" si="67"/>
        <v>0</v>
      </c>
      <c r="AX48" s="159">
        <f t="shared" si="68"/>
        <v>0</v>
      </c>
      <c r="AZ48" s="151">
        <v>2975.52</v>
      </c>
      <c r="BB48" s="151">
        <v>0</v>
      </c>
      <c r="BC48" s="160">
        <f t="shared" si="69"/>
        <v>0</v>
      </c>
      <c r="BD48" s="157">
        <f t="shared" si="70"/>
        <v>0</v>
      </c>
      <c r="BF48" s="151">
        <v>19850</v>
      </c>
      <c r="BG48" s="160">
        <f t="shared" si="71"/>
        <v>7.4714562300173251E-4</v>
      </c>
      <c r="BH48" s="157">
        <f t="shared" si="72"/>
        <v>1.2600307891460981E-6</v>
      </c>
      <c r="BJ48" s="151">
        <v>17866.849999999999</v>
      </c>
      <c r="BK48" s="157">
        <f t="shared" si="73"/>
        <v>6.7250069392083131E-4</v>
      </c>
      <c r="BL48" s="157">
        <f t="shared" si="74"/>
        <v>9.0731611506518701E-7</v>
      </c>
      <c r="BN48" s="151">
        <v>31188.21</v>
      </c>
      <c r="BO48" s="157">
        <f t="shared" si="75"/>
        <v>1.1739110625067436E-3</v>
      </c>
      <c r="BP48" s="157">
        <f t="shared" si="76"/>
        <v>1.7817780540311736E-6</v>
      </c>
      <c r="BR48" s="151">
        <v>8101.16</v>
      </c>
      <c r="BS48" s="157">
        <f t="shared" si="77"/>
        <v>3.0492424358875137E-4</v>
      </c>
      <c r="BT48" s="157">
        <f t="shared" si="78"/>
        <v>4.628181322427668E-7</v>
      </c>
      <c r="BV48" s="151">
        <v>7167.48</v>
      </c>
      <c r="BW48" s="157">
        <f t="shared" si="79"/>
        <v>2.6978092241574091E-4</v>
      </c>
      <c r="BX48" s="157">
        <f t="shared" si="80"/>
        <v>5.0047204174547902E-7</v>
      </c>
      <c r="BZ48" s="151">
        <v>47064.959999999999</v>
      </c>
      <c r="CA48" s="157">
        <f t="shared" si="81"/>
        <v>1.7715052322796784E-3</v>
      </c>
      <c r="CB48" s="157">
        <f t="shared" si="82"/>
        <v>3.136950308535315E-6</v>
      </c>
      <c r="CD48" s="151">
        <v>6271.24</v>
      </c>
      <c r="CE48" s="157">
        <f t="shared" si="83"/>
        <v>2.3604682704248789E-4</v>
      </c>
      <c r="CF48" s="157">
        <f t="shared" si="84"/>
        <v>4.7770007976571743E-7</v>
      </c>
      <c r="CH48" s="151">
        <v>80392.27</v>
      </c>
      <c r="CI48" s="157">
        <f t="shared" si="85"/>
        <v>3.0259311160540799E-3</v>
      </c>
      <c r="CJ48" s="157">
        <f t="shared" si="86"/>
        <v>7.144354134664214E-6</v>
      </c>
      <c r="CL48" s="151">
        <v>78119.759999999995</v>
      </c>
      <c r="CM48" s="157">
        <f t="shared" si="87"/>
        <v>2.9403947986874467E-3</v>
      </c>
      <c r="CN48" s="157">
        <f t="shared" si="88"/>
        <v>6.5704849503240552E-6</v>
      </c>
      <c r="CP48" s="151">
        <v>7350.74</v>
      </c>
      <c r="CQ48" s="157">
        <f t="shared" si="89"/>
        <v>2.7667875147726722E-4</v>
      </c>
      <c r="CR48" s="157">
        <f t="shared" si="90"/>
        <v>5.1326824157725763E-7</v>
      </c>
      <c r="CT48" s="151">
        <v>314587.95</v>
      </c>
      <c r="CU48" s="157">
        <f t="shared" si="92"/>
        <v>1.1840957677158079E-2</v>
      </c>
      <c r="CV48" s="157">
        <f t="shared" si="93"/>
        <v>2.3963153827366441E-5</v>
      </c>
    </row>
    <row r="49" spans="1:100" s="168" customFormat="1" ht="15.5" x14ac:dyDescent="0.35">
      <c r="A49" s="153">
        <v>800</v>
      </c>
      <c r="B49" s="153">
        <f t="shared" si="91"/>
        <v>1.3333333333333333</v>
      </c>
      <c r="D49" s="136">
        <v>40625015.700000003</v>
      </c>
      <c r="F49" s="151">
        <v>0</v>
      </c>
      <c r="G49" s="157">
        <f t="shared" si="47"/>
        <v>0</v>
      </c>
      <c r="H49" s="157">
        <f t="shared" si="48"/>
        <v>0</v>
      </c>
      <c r="J49" s="151">
        <v>703706.81</v>
      </c>
      <c r="K49" s="157">
        <f t="shared" si="49"/>
        <v>2.3096009453767833E-2</v>
      </c>
      <c r="L49" s="157">
        <f t="shared" si="50"/>
        <v>2.0449003666982469E-5</v>
      </c>
      <c r="N49" s="151">
        <v>23748.31</v>
      </c>
      <c r="O49" s="157">
        <f t="shared" si="51"/>
        <v>7.7943141160025033E-4</v>
      </c>
      <c r="P49" s="157">
        <f t="shared" si="52"/>
        <v>9.2013562347958797E-7</v>
      </c>
      <c r="R49" s="151">
        <v>876244.88</v>
      </c>
      <c r="S49" s="157">
        <f t="shared" si="53"/>
        <v>2.8758795203780475E-2</v>
      </c>
      <c r="T49" s="157">
        <f t="shared" si="54"/>
        <v>2.6675297913757002E-5</v>
      </c>
      <c r="V49" s="151">
        <v>0</v>
      </c>
      <c r="W49" s="157">
        <f t="shared" si="55"/>
        <v>0</v>
      </c>
      <c r="X49" s="157">
        <f t="shared" si="56"/>
        <v>0</v>
      </c>
      <c r="Z49" s="151">
        <v>0</v>
      </c>
      <c r="AA49" s="157">
        <f t="shared" si="57"/>
        <v>0</v>
      </c>
      <c r="AB49" s="157">
        <f t="shared" si="58"/>
        <v>0</v>
      </c>
      <c r="AD49" s="151">
        <v>68903.740000000005</v>
      </c>
      <c r="AE49" s="157">
        <f t="shared" si="59"/>
        <v>2.2614552080858228E-3</v>
      </c>
      <c r="AF49" s="157">
        <f t="shared" si="60"/>
        <v>2.00227255428835E-6</v>
      </c>
      <c r="AH49" s="151">
        <v>110248325.5</v>
      </c>
      <c r="AI49" s="151">
        <f t="shared" si="61"/>
        <v>3.6184051821383862</v>
      </c>
      <c r="AJ49" s="151">
        <f t="shared" si="62"/>
        <v>3.8139334862716486E-3</v>
      </c>
      <c r="AL49" s="157">
        <v>2154.66</v>
      </c>
      <c r="AN49" s="151">
        <v>64633.74</v>
      </c>
      <c r="AO49" s="157">
        <f t="shared" si="63"/>
        <v>2.1213116725023193E-3</v>
      </c>
      <c r="AP49" s="157">
        <f t="shared" si="64"/>
        <v>2.5936919194442674E-6</v>
      </c>
      <c r="AR49" s="151">
        <v>0</v>
      </c>
      <c r="AS49" s="157">
        <f t="shared" si="65"/>
        <v>0</v>
      </c>
      <c r="AT49" s="157">
        <f t="shared" si="66"/>
        <v>0</v>
      </c>
      <c r="AV49" s="151">
        <v>0</v>
      </c>
      <c r="AW49" s="157">
        <f t="shared" si="67"/>
        <v>0</v>
      </c>
      <c r="AX49" s="159">
        <f t="shared" si="68"/>
        <v>0</v>
      </c>
      <c r="AZ49" s="151">
        <v>16185.22</v>
      </c>
      <c r="BB49" s="151">
        <v>0</v>
      </c>
      <c r="BC49" s="160">
        <f t="shared" si="69"/>
        <v>0</v>
      </c>
      <c r="BD49" s="157">
        <f t="shared" si="70"/>
        <v>0</v>
      </c>
      <c r="BF49" s="151">
        <v>24199.51</v>
      </c>
      <c r="BG49" s="160">
        <f t="shared" si="71"/>
        <v>7.9424002126190758E-4</v>
      </c>
      <c r="BH49" s="157">
        <f t="shared" si="72"/>
        <v>1.3394535816744446E-6</v>
      </c>
      <c r="BJ49" s="151">
        <v>39891.1</v>
      </c>
      <c r="BK49" s="157">
        <f t="shared" si="73"/>
        <v>1.3092458530011921E-3</v>
      </c>
      <c r="BL49" s="157">
        <f t="shared" si="74"/>
        <v>1.766392022712309E-6</v>
      </c>
      <c r="BN49" s="151">
        <v>49984.46</v>
      </c>
      <c r="BO49" s="157">
        <f t="shared" si="75"/>
        <v>1.6405149762604686E-3</v>
      </c>
      <c r="BP49" s="157">
        <f t="shared" si="76"/>
        <v>2.4899957717142498E-6</v>
      </c>
      <c r="BR49" s="151">
        <v>16020.89</v>
      </c>
      <c r="BS49" s="157">
        <f t="shared" si="77"/>
        <v>5.258136224342841E-4</v>
      </c>
      <c r="BT49" s="157">
        <f t="shared" si="78"/>
        <v>7.9808701262550623E-7</v>
      </c>
      <c r="BV49" s="151">
        <v>11221.24</v>
      </c>
      <c r="BW49" s="157">
        <f t="shared" si="79"/>
        <v>3.6828670895340304E-4</v>
      </c>
      <c r="BX49" s="157">
        <f t="shared" si="80"/>
        <v>6.8321065673277676E-7</v>
      </c>
      <c r="BZ49" s="151">
        <v>88551.86</v>
      </c>
      <c r="CA49" s="157">
        <f t="shared" si="81"/>
        <v>2.9063163332307745E-3</v>
      </c>
      <c r="CB49" s="157">
        <f t="shared" si="82"/>
        <v>5.1464538473291686E-6</v>
      </c>
      <c r="CD49" s="151">
        <v>12208.06</v>
      </c>
      <c r="CE49" s="157">
        <f t="shared" si="83"/>
        <v>4.0067463489825382E-4</v>
      </c>
      <c r="CF49" s="157">
        <f t="shared" si="84"/>
        <v>8.1086582458718468E-7</v>
      </c>
      <c r="CH49" s="151">
        <v>117119.28</v>
      </c>
      <c r="CI49" s="157">
        <f t="shared" si="85"/>
        <v>3.8439133452445652E-3</v>
      </c>
      <c r="CJ49" s="157">
        <f t="shared" si="86"/>
        <v>9.0756455279790782E-6</v>
      </c>
      <c r="CL49" s="151">
        <v>128057.88</v>
      </c>
      <c r="CM49" s="157">
        <f t="shared" si="87"/>
        <v>4.2029236680393451E-3</v>
      </c>
      <c r="CN49" s="157">
        <f t="shared" si="88"/>
        <v>9.391679892965519E-6</v>
      </c>
      <c r="CP49" s="151">
        <v>17292.990000000002</v>
      </c>
      <c r="CQ49" s="157">
        <f t="shared" si="89"/>
        <v>5.6756458065811903E-4</v>
      </c>
      <c r="CR49" s="157">
        <f t="shared" si="90"/>
        <v>1.0528921094971096E-6</v>
      </c>
      <c r="CT49" s="151">
        <v>483109.06</v>
      </c>
      <c r="CU49" s="157">
        <f t="shared" si="92"/>
        <v>1.5855880969747743E-2</v>
      </c>
      <c r="CV49" s="157">
        <f t="shared" si="93"/>
        <v>3.2088360173724553E-5</v>
      </c>
    </row>
    <row r="50" spans="1:100" s="168" customFormat="1" ht="15.5" x14ac:dyDescent="0.35">
      <c r="A50" s="153">
        <v>825</v>
      </c>
      <c r="B50" s="153">
        <f t="shared" si="91"/>
        <v>1.375</v>
      </c>
      <c r="D50" s="136">
        <v>40994507.600000001</v>
      </c>
      <c r="F50" s="151">
        <v>0</v>
      </c>
      <c r="G50" s="157">
        <f t="shared" si="47"/>
        <v>0</v>
      </c>
      <c r="H50" s="157">
        <f t="shared" si="48"/>
        <v>0</v>
      </c>
      <c r="J50" s="151">
        <v>1103553.3500000001</v>
      </c>
      <c r="K50" s="157">
        <f t="shared" si="49"/>
        <v>3.7014369609113203E-2</v>
      </c>
      <c r="L50" s="157">
        <f t="shared" si="50"/>
        <v>3.2772197352227887E-5</v>
      </c>
      <c r="N50" s="151">
        <v>73683.240000000005</v>
      </c>
      <c r="O50" s="157">
        <f t="shared" si="51"/>
        <v>2.4714153415029676E-3</v>
      </c>
      <c r="P50" s="157">
        <f t="shared" si="52"/>
        <v>2.9175592134040724E-6</v>
      </c>
      <c r="R50" s="151">
        <v>1464786.09</v>
      </c>
      <c r="S50" s="157">
        <f t="shared" si="53"/>
        <v>4.9130505320424928E-2</v>
      </c>
      <c r="T50" s="157">
        <f t="shared" si="54"/>
        <v>4.5571132475795715E-5</v>
      </c>
      <c r="V50" s="151">
        <v>0</v>
      </c>
      <c r="W50" s="157">
        <f t="shared" si="55"/>
        <v>0</v>
      </c>
      <c r="X50" s="157">
        <f t="shared" si="56"/>
        <v>0</v>
      </c>
      <c r="Z50" s="151">
        <v>20794.650000000001</v>
      </c>
      <c r="AA50" s="157">
        <f t="shared" si="57"/>
        <v>6.974749893080798E-4</v>
      </c>
      <c r="AB50" s="157">
        <f t="shared" si="58"/>
        <v>9.4101062404054331E-7</v>
      </c>
      <c r="AD50" s="151">
        <v>153594.54999999999</v>
      </c>
      <c r="AE50" s="157">
        <f t="shared" si="59"/>
        <v>5.151726868162212E-3</v>
      </c>
      <c r="AF50" s="157">
        <f t="shared" si="60"/>
        <v>4.5612936654368666E-6</v>
      </c>
      <c r="AH50" s="151">
        <v>102932938.8</v>
      </c>
      <c r="AI50" s="151">
        <f t="shared" si="61"/>
        <v>3.4524817868528319</v>
      </c>
      <c r="AJ50" s="151">
        <f t="shared" si="62"/>
        <v>3.6390440635615355E-3</v>
      </c>
      <c r="AL50" s="157">
        <v>4956.7700000000004</v>
      </c>
      <c r="AN50" s="151">
        <v>67914.05</v>
      </c>
      <c r="AO50" s="157">
        <f t="shared" si="63"/>
        <v>2.2779104864769739E-3</v>
      </c>
      <c r="AP50" s="157">
        <f t="shared" si="64"/>
        <v>2.7851626418589028E-6</v>
      </c>
      <c r="AR50" s="151">
        <v>0</v>
      </c>
      <c r="AS50" s="157">
        <f t="shared" si="65"/>
        <v>0</v>
      </c>
      <c r="AT50" s="157">
        <f t="shared" si="66"/>
        <v>0</v>
      </c>
      <c r="AV50" s="151">
        <v>3336.72</v>
      </c>
      <c r="AW50" s="157">
        <f t="shared" si="67"/>
        <v>1.1191718765759733E-4</v>
      </c>
      <c r="AX50" s="159">
        <f t="shared" si="68"/>
        <v>8.4934708942675949E-8</v>
      </c>
      <c r="AZ50" s="151">
        <v>34837.279999999999</v>
      </c>
      <c r="BB50" s="151">
        <v>15061.02</v>
      </c>
      <c r="BC50" s="160">
        <f t="shared" si="69"/>
        <v>5.0516285503573164E-4</v>
      </c>
      <c r="BD50" s="157">
        <f t="shared" si="70"/>
        <v>7.6674299916074528E-7</v>
      </c>
      <c r="BF50" s="151">
        <v>29075.85</v>
      </c>
      <c r="BG50" s="160">
        <f t="shared" si="71"/>
        <v>9.7523536909124864E-4</v>
      </c>
      <c r="BH50" s="157">
        <f t="shared" si="72"/>
        <v>1.6446948946609604E-6</v>
      </c>
      <c r="BJ50" s="151">
        <v>94644.6</v>
      </c>
      <c r="BK50" s="157">
        <f t="shared" si="73"/>
        <v>3.1744819640180289E-3</v>
      </c>
      <c r="BL50" s="157">
        <f t="shared" si="74"/>
        <v>4.2829080608746785E-6</v>
      </c>
      <c r="BN50" s="151">
        <v>73805.990000000005</v>
      </c>
      <c r="BO50" s="157">
        <f t="shared" si="75"/>
        <v>2.4755325088963867E-3</v>
      </c>
      <c r="BP50" s="157">
        <f t="shared" si="76"/>
        <v>3.7573966523268661E-6</v>
      </c>
      <c r="BR50" s="151">
        <v>23314.65</v>
      </c>
      <c r="BS50" s="157">
        <f t="shared" si="77"/>
        <v>7.8199850728296097E-4</v>
      </c>
      <c r="BT50" s="157">
        <f t="shared" si="78"/>
        <v>1.186927888375626E-6</v>
      </c>
      <c r="BV50" s="151">
        <v>15997.1</v>
      </c>
      <c r="BW50" s="157">
        <f t="shared" si="79"/>
        <v>5.3655998785554382E-4</v>
      </c>
      <c r="BX50" s="157">
        <f t="shared" si="80"/>
        <v>9.9537532245210159E-7</v>
      </c>
      <c r="BZ50" s="151">
        <v>163750.68</v>
      </c>
      <c r="CA50" s="157">
        <f t="shared" si="81"/>
        <v>5.4923744223726199E-3</v>
      </c>
      <c r="CB50" s="157">
        <f t="shared" si="82"/>
        <v>9.7258000286465807E-6</v>
      </c>
      <c r="CD50" s="151">
        <v>27882.39</v>
      </c>
      <c r="CE50" s="157">
        <f t="shared" si="83"/>
        <v>9.3520543347128766E-4</v>
      </c>
      <c r="CF50" s="157">
        <f t="shared" si="84"/>
        <v>1.8926232382109198E-6</v>
      </c>
      <c r="CH50" s="151">
        <v>169490.79</v>
      </c>
      <c r="CI50" s="157">
        <f t="shared" si="85"/>
        <v>5.6849039028340478E-3</v>
      </c>
      <c r="CJ50" s="157">
        <f t="shared" si="86"/>
        <v>1.342230379531722E-5</v>
      </c>
      <c r="CL50" s="151">
        <v>204896.1</v>
      </c>
      <c r="CM50" s="157">
        <f t="shared" si="87"/>
        <v>6.8724361870369198E-3</v>
      </c>
      <c r="CN50" s="157">
        <f t="shared" si="88"/>
        <v>1.5356862472735029E-5</v>
      </c>
      <c r="CP50" s="151">
        <v>59443.53</v>
      </c>
      <c r="CQ50" s="157">
        <f t="shared" si="89"/>
        <v>1.993800109700549E-3</v>
      </c>
      <c r="CR50" s="157">
        <f t="shared" si="90"/>
        <v>3.6987093186540788E-6</v>
      </c>
      <c r="CT50" s="151">
        <v>771779.7</v>
      </c>
      <c r="CU50" s="157">
        <f t="shared" si="92"/>
        <v>2.588632354984061E-2</v>
      </c>
      <c r="CV50" s="157">
        <f t="shared" si="93"/>
        <v>5.238748166851738E-5</v>
      </c>
    </row>
    <row r="51" spans="1:100" s="168" customFormat="1" ht="15.5" x14ac:dyDescent="0.35">
      <c r="A51" s="153">
        <v>850</v>
      </c>
      <c r="B51" s="153">
        <f t="shared" si="91"/>
        <v>1.4166666666666667</v>
      </c>
      <c r="D51" s="136">
        <v>32888165.699999999</v>
      </c>
      <c r="F51" s="151">
        <v>0</v>
      </c>
      <c r="G51" s="157">
        <f t="shared" si="47"/>
        <v>0</v>
      </c>
      <c r="H51" s="157">
        <f t="shared" si="48"/>
        <v>0</v>
      </c>
      <c r="J51" s="151">
        <v>1750376.61</v>
      </c>
      <c r="K51" s="157">
        <f t="shared" si="49"/>
        <v>7.53979477031156E-2</v>
      </c>
      <c r="L51" s="157">
        <f t="shared" si="50"/>
        <v>6.675667985633057E-5</v>
      </c>
      <c r="N51" s="151">
        <v>228972.02</v>
      </c>
      <c r="O51" s="157">
        <f t="shared" si="51"/>
        <v>9.8630319274186015E-3</v>
      </c>
      <c r="P51" s="157">
        <f t="shared" si="52"/>
        <v>1.1643522312376206E-5</v>
      </c>
      <c r="R51" s="151">
        <v>2205305.5</v>
      </c>
      <c r="S51" s="157">
        <f t="shared" si="53"/>
        <v>9.4994133153089383E-2</v>
      </c>
      <c r="T51" s="157">
        <f t="shared" si="54"/>
        <v>8.8112063942951763E-5</v>
      </c>
      <c r="V51" s="151">
        <v>0</v>
      </c>
      <c r="W51" s="157">
        <f t="shared" si="55"/>
        <v>0</v>
      </c>
      <c r="X51" s="157">
        <f t="shared" si="56"/>
        <v>0</v>
      </c>
      <c r="Z51" s="151">
        <v>73175.759999999995</v>
      </c>
      <c r="AA51" s="157">
        <f t="shared" si="57"/>
        <v>3.1520657292236887E-3</v>
      </c>
      <c r="AB51" s="157">
        <f t="shared" si="58"/>
        <v>4.252664804247817E-6</v>
      </c>
      <c r="AD51" s="151">
        <v>319142.06</v>
      </c>
      <c r="AE51" s="157">
        <f t="shared" si="59"/>
        <v>1.3747130881590436E-2</v>
      </c>
      <c r="AF51" s="157">
        <f t="shared" si="60"/>
        <v>1.2171588792031355E-5</v>
      </c>
      <c r="AH51" s="151">
        <v>85565470.799999997</v>
      </c>
      <c r="AI51" s="151">
        <f t="shared" si="61"/>
        <v>3.685755885740992</v>
      </c>
      <c r="AJ51" s="151">
        <f t="shared" si="62"/>
        <v>3.8849236299575837E-3</v>
      </c>
      <c r="AL51" s="157">
        <v>11341.36</v>
      </c>
      <c r="AN51" s="151">
        <v>80232.45</v>
      </c>
      <c r="AO51" s="157">
        <f t="shared" si="63"/>
        <v>3.4560345668654909E-3</v>
      </c>
      <c r="AP51" s="157">
        <f t="shared" si="64"/>
        <v>4.2256350377901816E-6</v>
      </c>
      <c r="AR51" s="151">
        <v>0</v>
      </c>
      <c r="AS51" s="157">
        <f t="shared" si="65"/>
        <v>0</v>
      </c>
      <c r="AT51" s="157">
        <f t="shared" si="66"/>
        <v>0</v>
      </c>
      <c r="AV51" s="151">
        <v>5392.17</v>
      </c>
      <c r="AW51" s="157">
        <f t="shared" si="67"/>
        <v>2.322691867245123E-4</v>
      </c>
      <c r="AX51" s="159">
        <f t="shared" si="68"/>
        <v>1.7627065318290556E-7</v>
      </c>
      <c r="AZ51" s="151">
        <v>73439.33</v>
      </c>
      <c r="BB51" s="151">
        <v>44380.160000000003</v>
      </c>
      <c r="BC51" s="160">
        <f t="shared" si="69"/>
        <v>1.9116874412163809E-3</v>
      </c>
      <c r="BD51" s="157">
        <f t="shared" si="70"/>
        <v>2.9015849988267655E-6</v>
      </c>
      <c r="BF51" s="151">
        <v>40031.480000000003</v>
      </c>
      <c r="BG51" s="160">
        <f t="shared" si="71"/>
        <v>1.7243668695494728E-3</v>
      </c>
      <c r="BH51" s="157">
        <f t="shared" si="72"/>
        <v>2.9080747855907213E-6</v>
      </c>
      <c r="BJ51" s="151">
        <v>200631.3</v>
      </c>
      <c r="BK51" s="157">
        <f t="shared" si="73"/>
        <v>8.6422477189112435E-3</v>
      </c>
      <c r="BL51" s="157">
        <f t="shared" si="74"/>
        <v>1.1659840200368059E-5</v>
      </c>
      <c r="BN51" s="151">
        <v>78120.44</v>
      </c>
      <c r="BO51" s="157">
        <f t="shared" si="75"/>
        <v>3.3650591627046368E-3</v>
      </c>
      <c r="BP51" s="157">
        <f t="shared" si="76"/>
        <v>5.1075322127217756E-6</v>
      </c>
      <c r="BR51" s="151">
        <v>26131.68</v>
      </c>
      <c r="BS51" s="157">
        <f t="shared" si="77"/>
        <v>1.1256292107528515E-3</v>
      </c>
      <c r="BT51" s="157">
        <f t="shared" si="78"/>
        <v>1.7084952078167677E-6</v>
      </c>
      <c r="BV51" s="151">
        <v>35501.72</v>
      </c>
      <c r="BW51" s="157">
        <f t="shared" si="79"/>
        <v>1.5292462277193325E-3</v>
      </c>
      <c r="BX51" s="157">
        <f t="shared" si="80"/>
        <v>2.8369129109094139E-6</v>
      </c>
      <c r="BZ51" s="151">
        <v>250215.55</v>
      </c>
      <c r="CA51" s="157">
        <f t="shared" si="81"/>
        <v>1.0778102749788404E-2</v>
      </c>
      <c r="CB51" s="157">
        <f t="shared" si="82"/>
        <v>1.9085674786782797E-5</v>
      </c>
      <c r="CD51" s="151">
        <v>52858.64</v>
      </c>
      <c r="CE51" s="157">
        <f t="shared" si="83"/>
        <v>2.2769002691242625E-3</v>
      </c>
      <c r="CF51" s="157">
        <f t="shared" si="84"/>
        <v>4.6078799440225663E-6</v>
      </c>
      <c r="CH51" s="151">
        <v>181925.61</v>
      </c>
      <c r="CI51" s="157">
        <f t="shared" si="85"/>
        <v>7.8364950435651694E-3</v>
      </c>
      <c r="CJ51" s="157">
        <f t="shared" si="86"/>
        <v>1.8502303462472419E-5</v>
      </c>
      <c r="CL51" s="151">
        <v>288515.71000000002</v>
      </c>
      <c r="CM51" s="157">
        <f t="shared" si="87"/>
        <v>1.2427892540284383E-2</v>
      </c>
      <c r="CN51" s="157">
        <f t="shared" si="88"/>
        <v>2.7770856123345702E-5</v>
      </c>
      <c r="CP51" s="151">
        <v>172205.28</v>
      </c>
      <c r="CQ51" s="157">
        <f t="shared" si="89"/>
        <v>7.4177891897449309E-3</v>
      </c>
      <c r="CR51" s="157">
        <f t="shared" si="90"/>
        <v>1.3760780665240181E-5</v>
      </c>
      <c r="CT51" s="151">
        <v>1080725.07</v>
      </c>
      <c r="CU51" s="157">
        <f t="shared" si="92"/>
        <v>4.6552525807178113E-2</v>
      </c>
      <c r="CV51" s="157">
        <f t="shared" si="93"/>
        <v>9.4210735937500171E-5</v>
      </c>
    </row>
    <row r="52" spans="1:100" s="168" customFormat="1" ht="15.5" x14ac:dyDescent="0.35">
      <c r="A52" s="153">
        <v>875</v>
      </c>
      <c r="B52" s="153">
        <f t="shared" si="91"/>
        <v>1.4583333333333333</v>
      </c>
      <c r="D52" s="136">
        <v>30027426.199999999</v>
      </c>
      <c r="F52" s="151">
        <v>23655.11</v>
      </c>
      <c r="G52" s="157">
        <f t="shared" si="47"/>
        <v>1.1488508934097944E-3</v>
      </c>
      <c r="H52" s="157">
        <f t="shared" si="48"/>
        <v>1.3562433042342673E-6</v>
      </c>
      <c r="J52" s="151">
        <v>3085656.47</v>
      </c>
      <c r="K52" s="157">
        <f t="shared" si="49"/>
        <v>0.14986018633247583</v>
      </c>
      <c r="L52" s="157">
        <f t="shared" si="50"/>
        <v>1.3268489112726529E-4</v>
      </c>
      <c r="N52" s="151">
        <v>656217.81999999995</v>
      </c>
      <c r="O52" s="157">
        <f t="shared" si="51"/>
        <v>3.1870341282641573E-2</v>
      </c>
      <c r="P52" s="157">
        <f t="shared" si="52"/>
        <v>3.7623626543871813E-5</v>
      </c>
      <c r="R52" s="151">
        <v>3379619.11</v>
      </c>
      <c r="S52" s="157">
        <f t="shared" si="53"/>
        <v>0.16413698494356246</v>
      </c>
      <c r="T52" s="157">
        <f t="shared" si="54"/>
        <v>1.522457022629312E-4</v>
      </c>
      <c r="V52" s="151">
        <v>0</v>
      </c>
      <c r="W52" s="157">
        <f t="shared" si="55"/>
        <v>0</v>
      </c>
      <c r="X52" s="157">
        <f t="shared" si="56"/>
        <v>0</v>
      </c>
      <c r="Z52" s="151">
        <v>159919.60999999999</v>
      </c>
      <c r="AA52" s="157">
        <f t="shared" si="57"/>
        <v>7.7667694981019266E-3</v>
      </c>
      <c r="AB52" s="157">
        <f t="shared" si="58"/>
        <v>1.0478673392200566E-5</v>
      </c>
      <c r="AD52" s="151">
        <v>613500.57999999996</v>
      </c>
      <c r="AE52" s="157">
        <f t="shared" si="59"/>
        <v>2.9795705428570272E-2</v>
      </c>
      <c r="AF52" s="157">
        <f t="shared" si="60"/>
        <v>2.6380855566794218E-5</v>
      </c>
      <c r="AH52" s="151">
        <v>76534875</v>
      </c>
      <c r="AI52" s="151">
        <f t="shared" si="61"/>
        <v>3.7170471632030853</v>
      </c>
      <c r="AJ52" s="151">
        <f t="shared" si="62"/>
        <v>3.9179057988783031E-3</v>
      </c>
      <c r="AL52" s="157">
        <v>21414.06</v>
      </c>
      <c r="AN52" s="151">
        <v>46473.99</v>
      </c>
      <c r="AO52" s="157">
        <f t="shared" si="63"/>
        <v>2.2570888459963975E-3</v>
      </c>
      <c r="AP52" s="157">
        <f t="shared" si="64"/>
        <v>2.7597043740503159E-6</v>
      </c>
      <c r="AR52" s="151">
        <v>47904.61</v>
      </c>
      <c r="AS52" s="157">
        <f t="shared" si="65"/>
        <v>2.3265693542303444E-3</v>
      </c>
      <c r="AT52" s="157">
        <f t="shared" si="66"/>
        <v>3.1389318806539435E-6</v>
      </c>
      <c r="AV52" s="151">
        <v>15734.86</v>
      </c>
      <c r="AW52" s="157">
        <f t="shared" si="67"/>
        <v>7.6419039981966001E-4</v>
      </c>
      <c r="AX52" s="159">
        <f t="shared" si="68"/>
        <v>5.7994925126287253E-7</v>
      </c>
      <c r="AZ52" s="151">
        <v>126329.41</v>
      </c>
      <c r="BB52" s="151">
        <v>106087.05</v>
      </c>
      <c r="BC52" s="160">
        <f t="shared" si="69"/>
        <v>5.1522991088060683E-3</v>
      </c>
      <c r="BD52" s="157">
        <f t="shared" si="70"/>
        <v>7.8202291238926711E-6</v>
      </c>
      <c r="BF52" s="151">
        <v>77205.97</v>
      </c>
      <c r="BG52" s="160">
        <f t="shared" si="71"/>
        <v>3.7496400401887705E-3</v>
      </c>
      <c r="BH52" s="157">
        <f t="shared" si="72"/>
        <v>6.3236158432824108E-6</v>
      </c>
      <c r="BJ52" s="151">
        <v>361505.73</v>
      </c>
      <c r="BK52" s="157">
        <f t="shared" si="73"/>
        <v>1.7557144349921006E-2</v>
      </c>
      <c r="BL52" s="157">
        <f t="shared" si="74"/>
        <v>2.3687529466080129E-5</v>
      </c>
      <c r="BN52" s="151">
        <v>83869.149999999994</v>
      </c>
      <c r="BO52" s="157">
        <f t="shared" si="75"/>
        <v>4.0732487782563706E-3</v>
      </c>
      <c r="BP52" s="157">
        <f t="shared" si="76"/>
        <v>6.1824319690869248E-6</v>
      </c>
      <c r="BR52" s="151">
        <v>50862.89</v>
      </c>
      <c r="BS52" s="157">
        <f t="shared" si="77"/>
        <v>2.4702432843433869E-3</v>
      </c>
      <c r="BT52" s="157">
        <f t="shared" si="78"/>
        <v>3.7493685959158007E-6</v>
      </c>
      <c r="BV52" s="151">
        <v>104552.86</v>
      </c>
      <c r="BW52" s="157">
        <f t="shared" si="79"/>
        <v>5.07778854630349E-3</v>
      </c>
      <c r="BX52" s="157">
        <f t="shared" si="80"/>
        <v>9.4198328724078792E-6</v>
      </c>
      <c r="BZ52" s="151">
        <v>363214.13</v>
      </c>
      <c r="CA52" s="157">
        <f t="shared" si="81"/>
        <v>1.7640115719164323E-2</v>
      </c>
      <c r="CB52" s="157">
        <f t="shared" si="82"/>
        <v>3.12368066656068E-5</v>
      </c>
      <c r="CD52" s="151">
        <v>97029.759999999995</v>
      </c>
      <c r="CE52" s="157">
        <f t="shared" si="83"/>
        <v>4.7124163220267383E-3</v>
      </c>
      <c r="CF52" s="157">
        <f t="shared" si="84"/>
        <v>9.5367587911539449E-6</v>
      </c>
      <c r="CH52" s="151">
        <v>234208.47</v>
      </c>
      <c r="CI52" s="157">
        <f t="shared" si="85"/>
        <v>1.1374735099673643E-2</v>
      </c>
      <c r="CJ52" s="157">
        <f t="shared" si="86"/>
        <v>2.6856241144721143E-5</v>
      </c>
      <c r="CL52" s="151">
        <v>376119.63</v>
      </c>
      <c r="CM52" s="157">
        <f t="shared" si="87"/>
        <v>1.8266893409265961E-2</v>
      </c>
      <c r="CN52" s="157">
        <f t="shared" si="88"/>
        <v>4.0818446654963491E-5</v>
      </c>
      <c r="CP52" s="151">
        <v>534795.91</v>
      </c>
      <c r="CQ52" s="157">
        <f t="shared" si="89"/>
        <v>2.5973278458455866E-2</v>
      </c>
      <c r="CR52" s="157">
        <f t="shared" si="90"/>
        <v>4.8183168715301383E-5</v>
      </c>
      <c r="CT52" s="151">
        <v>1396417.3</v>
      </c>
      <c r="CU52" s="157">
        <f t="shared" si="92"/>
        <v>6.7819395584205397E-2</v>
      </c>
      <c r="CV52" s="157">
        <f t="shared" si="93"/>
        <v>1.3724959189731538E-4</v>
      </c>
    </row>
    <row r="53" spans="1:100" s="168" customFormat="1" ht="15.5" x14ac:dyDescent="0.35">
      <c r="A53" s="153">
        <v>900</v>
      </c>
      <c r="B53" s="153">
        <f t="shared" si="91"/>
        <v>1.5</v>
      </c>
      <c r="D53" s="136">
        <v>35379672.700000003</v>
      </c>
      <c r="F53" s="151">
        <v>72288.42</v>
      </c>
      <c r="G53" s="157">
        <f t="shared" si="47"/>
        <v>3.0648285222830787E-3</v>
      </c>
      <c r="H53" s="157">
        <f t="shared" si="48"/>
        <v>3.6180962958871585E-6</v>
      </c>
      <c r="J53" s="151">
        <v>4341445.5199999996</v>
      </c>
      <c r="K53" s="157">
        <f t="shared" si="49"/>
        <v>0.18406524942216321</v>
      </c>
      <c r="L53" s="157">
        <f t="shared" si="50"/>
        <v>1.6296975319187945E-4</v>
      </c>
      <c r="N53" s="151">
        <v>1030664.61</v>
      </c>
      <c r="O53" s="157">
        <f t="shared" si="51"/>
        <v>4.3697321004329125E-2</v>
      </c>
      <c r="P53" s="157">
        <f t="shared" si="52"/>
        <v>5.1585631664697926E-5</v>
      </c>
      <c r="R53" s="151">
        <v>3543278.52</v>
      </c>
      <c r="S53" s="157">
        <f t="shared" si="53"/>
        <v>0.15022518226970483</v>
      </c>
      <c r="T53" s="157">
        <f t="shared" si="54"/>
        <v>1.3934177224037689E-4</v>
      </c>
      <c r="V53" s="151">
        <v>47756.69</v>
      </c>
      <c r="W53" s="157">
        <f t="shared" si="55"/>
        <v>2.0247512069267956E-3</v>
      </c>
      <c r="X53" s="157">
        <f t="shared" si="56"/>
        <v>1.7073303935306386E-6</v>
      </c>
      <c r="Z53" s="151">
        <v>140042</v>
      </c>
      <c r="AA53" s="157">
        <f t="shared" si="57"/>
        <v>5.9373924055549556E-3</v>
      </c>
      <c r="AB53" s="157">
        <f t="shared" si="58"/>
        <v>8.0105371782112261E-6</v>
      </c>
      <c r="AD53" s="151">
        <v>890523.71</v>
      </c>
      <c r="AE53" s="157">
        <f t="shared" si="59"/>
        <v>3.7755735513064818E-2</v>
      </c>
      <c r="AF53" s="157">
        <f t="shared" si="60"/>
        <v>3.3428596204108733E-5</v>
      </c>
      <c r="AH53" s="151">
        <v>52765358</v>
      </c>
      <c r="AI53" s="151">
        <f t="shared" si="61"/>
        <v>2.2371048390167836</v>
      </c>
      <c r="AJ53" s="151">
        <f t="shared" si="62"/>
        <v>2.3579916091055783E-3</v>
      </c>
      <c r="AL53" s="157">
        <v>29333.1</v>
      </c>
      <c r="AN53" s="151">
        <v>39060.18</v>
      </c>
      <c r="AO53" s="157">
        <f t="shared" si="63"/>
        <v>1.6560433019494835E-3</v>
      </c>
      <c r="AP53" s="157">
        <f t="shared" si="64"/>
        <v>2.024816148515056E-6</v>
      </c>
      <c r="AR53" s="151">
        <v>58554.51</v>
      </c>
      <c r="AS53" s="157">
        <f t="shared" si="65"/>
        <v>2.4825488281015103E-3</v>
      </c>
      <c r="AT53" s="157">
        <f t="shared" si="66"/>
        <v>3.3493743256090391E-6</v>
      </c>
      <c r="AV53" s="151">
        <v>19412.509999999998</v>
      </c>
      <c r="AW53" s="157">
        <f t="shared" si="67"/>
        <v>8.2303658507276115E-4</v>
      </c>
      <c r="AX53" s="159">
        <f t="shared" si="68"/>
        <v>6.246080183518939E-7</v>
      </c>
      <c r="AZ53" s="151">
        <v>132679.49</v>
      </c>
      <c r="BB53" s="151">
        <v>160577.01</v>
      </c>
      <c r="BC53" s="160">
        <f t="shared" si="69"/>
        <v>6.8080198774704889E-3</v>
      </c>
      <c r="BD53" s="157">
        <f t="shared" si="70"/>
        <v>1.0333304452538315E-5</v>
      </c>
      <c r="BF53" s="151">
        <v>118260.76</v>
      </c>
      <c r="BG53" s="160">
        <f t="shared" si="71"/>
        <v>5.0139282379511657E-3</v>
      </c>
      <c r="BH53" s="157">
        <f t="shared" si="72"/>
        <v>8.4557866095842211E-6</v>
      </c>
      <c r="BJ53" s="151">
        <v>470487.42</v>
      </c>
      <c r="BK53" s="157">
        <f t="shared" si="73"/>
        <v>1.9947361751596983E-2</v>
      </c>
      <c r="BL53" s="157">
        <f t="shared" si="74"/>
        <v>2.6912333227108154E-5</v>
      </c>
      <c r="BN53" s="151">
        <v>79207.28</v>
      </c>
      <c r="BO53" s="157">
        <f t="shared" si="75"/>
        <v>3.358168997419809E-3</v>
      </c>
      <c r="BP53" s="157">
        <f t="shared" si="76"/>
        <v>5.097074226861298E-6</v>
      </c>
      <c r="BR53" s="151">
        <v>56023.19</v>
      </c>
      <c r="BS53" s="157">
        <f t="shared" si="77"/>
        <v>2.3752278804998667E-3</v>
      </c>
      <c r="BT53" s="157">
        <f t="shared" si="78"/>
        <v>3.6051529336135967E-6</v>
      </c>
      <c r="BV53" s="151">
        <v>184907.51</v>
      </c>
      <c r="BW53" s="157">
        <f t="shared" si="79"/>
        <v>7.8395655989208744E-3</v>
      </c>
      <c r="BX53" s="157">
        <f t="shared" si="80"/>
        <v>1.4543220352858525E-5</v>
      </c>
      <c r="BZ53" s="151">
        <v>376637.01</v>
      </c>
      <c r="CA53" s="157">
        <f t="shared" si="81"/>
        <v>1.5968364653639093E-2</v>
      </c>
      <c r="CB53" s="157">
        <f t="shared" si="82"/>
        <v>2.8276499281109229E-5</v>
      </c>
      <c r="CD53" s="151">
        <v>119939.05</v>
      </c>
      <c r="CE53" s="157">
        <f t="shared" si="83"/>
        <v>5.0850830793581648E-3</v>
      </c>
      <c r="CF53" s="157">
        <f t="shared" si="84"/>
        <v>1.0290943636312699E-5</v>
      </c>
      <c r="CH53" s="151">
        <v>234976.34</v>
      </c>
      <c r="CI53" s="157">
        <f t="shared" si="85"/>
        <v>9.9623451293261948E-3</v>
      </c>
      <c r="CJ53" s="157">
        <f t="shared" si="86"/>
        <v>2.3521527386409094E-5</v>
      </c>
      <c r="CL53" s="151">
        <v>308463.8</v>
      </c>
      <c r="CM53" s="157">
        <f t="shared" si="87"/>
        <v>1.3078009622174936E-2</v>
      </c>
      <c r="CN53" s="157">
        <f t="shared" si="88"/>
        <v>2.9223580942617333E-5</v>
      </c>
      <c r="CP53" s="151">
        <v>731196.26</v>
      </c>
      <c r="CQ53" s="157">
        <f t="shared" si="89"/>
        <v>3.1000693514047117E-2</v>
      </c>
      <c r="CR53" s="157">
        <f t="shared" si="90"/>
        <v>5.750955345386475E-5</v>
      </c>
      <c r="CT53" s="151">
        <v>1242180.99</v>
      </c>
      <c r="CU53" s="157">
        <f t="shared" si="92"/>
        <v>5.2665028893837104E-2</v>
      </c>
      <c r="CV53" s="157">
        <f t="shared" si="93"/>
        <v>1.0658092217829896E-4</v>
      </c>
    </row>
    <row r="54" spans="1:100" s="168" customFormat="1" ht="15.5" x14ac:dyDescent="0.35">
      <c r="A54" s="153">
        <v>925</v>
      </c>
      <c r="B54" s="153">
        <f t="shared" si="91"/>
        <v>1.5416666666666667</v>
      </c>
      <c r="D54" s="136">
        <v>36099269.299999997</v>
      </c>
      <c r="F54" s="151">
        <v>206677.6</v>
      </c>
      <c r="G54" s="157">
        <f t="shared" si="47"/>
        <v>8.8264381203601444E-3</v>
      </c>
      <c r="H54" s="157">
        <f t="shared" si="48"/>
        <v>1.0419800924249761E-5</v>
      </c>
      <c r="J54" s="151">
        <v>9125073.6400000006</v>
      </c>
      <c r="K54" s="157">
        <f t="shared" si="49"/>
        <v>0.38969824415993565</v>
      </c>
      <c r="L54" s="157">
        <f t="shared" si="50"/>
        <v>3.4503539842217719E-4</v>
      </c>
      <c r="N54" s="151">
        <v>2080214.1</v>
      </c>
      <c r="O54" s="157">
        <f t="shared" si="51"/>
        <v>8.883827289822735E-2</v>
      </c>
      <c r="P54" s="157">
        <f t="shared" si="52"/>
        <v>1.0487550078875209E-4</v>
      </c>
      <c r="R54" s="151">
        <v>3737432.51</v>
      </c>
      <c r="S54" s="157">
        <f t="shared" si="53"/>
        <v>0.15961195977956633</v>
      </c>
      <c r="T54" s="157">
        <f t="shared" si="54"/>
        <v>1.4804850299009875E-4</v>
      </c>
      <c r="V54" s="151">
        <v>78243.3</v>
      </c>
      <c r="W54" s="157">
        <f t="shared" si="55"/>
        <v>3.3414828011491086E-3</v>
      </c>
      <c r="X54" s="157">
        <f t="shared" si="56"/>
        <v>2.8176376072006126E-6</v>
      </c>
      <c r="Z54" s="151">
        <v>204171.55</v>
      </c>
      <c r="AA54" s="157">
        <f t="shared" si="57"/>
        <v>8.7194139665499187E-3</v>
      </c>
      <c r="AB54" s="157">
        <f t="shared" si="58"/>
        <v>1.176395039780664E-5</v>
      </c>
      <c r="AD54" s="151">
        <v>1075348.57</v>
      </c>
      <c r="AE54" s="157">
        <f t="shared" si="59"/>
        <v>4.5924171806343651E-2</v>
      </c>
      <c r="AF54" s="157">
        <f t="shared" si="60"/>
        <v>4.0660857865983037E-5</v>
      </c>
      <c r="AH54" s="151">
        <v>50893408.899999999</v>
      </c>
      <c r="AI54" s="151">
        <f t="shared" si="61"/>
        <v>2.1734698118714189</v>
      </c>
      <c r="AJ54" s="151">
        <f t="shared" si="62"/>
        <v>2.290917926443516E-3</v>
      </c>
      <c r="AL54" s="157">
        <v>41081.64</v>
      </c>
      <c r="AN54" s="151">
        <v>49296.33</v>
      </c>
      <c r="AO54" s="157">
        <f t="shared" si="63"/>
        <v>2.1052644616826083E-3</v>
      </c>
      <c r="AP54" s="157">
        <f t="shared" si="64"/>
        <v>2.5740712660663475E-6</v>
      </c>
      <c r="AR54" s="151">
        <v>109556.9</v>
      </c>
      <c r="AS54" s="157">
        <f t="shared" si="65"/>
        <v>4.6787711803721564E-3</v>
      </c>
      <c r="AT54" s="157">
        <f t="shared" si="66"/>
        <v>6.312446260693335E-6</v>
      </c>
      <c r="AV54" s="151">
        <v>40518.74</v>
      </c>
      <c r="AW54" s="157">
        <f t="shared" si="67"/>
        <v>1.7304059623537403E-3</v>
      </c>
      <c r="AX54" s="159">
        <f t="shared" si="68"/>
        <v>1.3132167617974363E-6</v>
      </c>
      <c r="AZ54" s="151">
        <v>278257.62</v>
      </c>
      <c r="BB54" s="151">
        <v>284460.33</v>
      </c>
      <c r="BC54" s="160">
        <f t="shared" si="69"/>
        <v>1.2148251675276986E-2</v>
      </c>
      <c r="BD54" s="157">
        <f t="shared" si="70"/>
        <v>1.8438780348176185E-5</v>
      </c>
      <c r="BF54" s="151">
        <v>265111.82</v>
      </c>
      <c r="BG54" s="160">
        <f t="shared" si="71"/>
        <v>1.1321948165674738E-2</v>
      </c>
      <c r="BH54" s="157">
        <f t="shared" si="72"/>
        <v>1.9094006365922689E-5</v>
      </c>
      <c r="BJ54" s="151">
        <v>842774.57</v>
      </c>
      <c r="BK54" s="157">
        <f t="shared" si="73"/>
        <v>3.5991793941472755E-2</v>
      </c>
      <c r="BL54" s="157">
        <f t="shared" si="74"/>
        <v>4.8558960531047636E-5</v>
      </c>
      <c r="BN54" s="151">
        <v>108502.72</v>
      </c>
      <c r="BO54" s="157">
        <f t="shared" si="75"/>
        <v>4.6337510401260858E-3</v>
      </c>
      <c r="BP54" s="157">
        <f t="shared" si="76"/>
        <v>7.0331698668129344E-6</v>
      </c>
      <c r="BR54" s="151">
        <v>96633.4</v>
      </c>
      <c r="BS54" s="157">
        <f t="shared" si="77"/>
        <v>4.1268561540293187E-3</v>
      </c>
      <c r="BT54" s="157">
        <f t="shared" si="78"/>
        <v>6.2637979675318808E-6</v>
      </c>
      <c r="BV54" s="151">
        <v>469015.06</v>
      </c>
      <c r="BW54" s="157">
        <f t="shared" si="79"/>
        <v>2.0029903601585276E-2</v>
      </c>
      <c r="BX54" s="157">
        <f t="shared" si="80"/>
        <v>3.7157582017614208E-5</v>
      </c>
      <c r="BZ54" s="151">
        <v>496159.53</v>
      </c>
      <c r="CA54" s="157">
        <f t="shared" si="81"/>
        <v>2.1189143813223947E-2</v>
      </c>
      <c r="CB54" s="157">
        <f t="shared" si="82"/>
        <v>3.7521363195159957E-5</v>
      </c>
      <c r="CD54" s="151">
        <v>184091.14</v>
      </c>
      <c r="CE54" s="157">
        <f t="shared" si="83"/>
        <v>7.8618537070130317E-3</v>
      </c>
      <c r="CF54" s="157">
        <f t="shared" si="84"/>
        <v>1.5910436882384041E-5</v>
      </c>
      <c r="CH54" s="151">
        <v>320631.12</v>
      </c>
      <c r="CI54" s="157">
        <f t="shared" si="85"/>
        <v>1.369297272729008E-2</v>
      </c>
      <c r="CJ54" s="157">
        <f t="shared" si="86"/>
        <v>3.2329700369263393E-5</v>
      </c>
      <c r="CL54" s="151">
        <v>321825.78000000003</v>
      </c>
      <c r="CM54" s="157">
        <f t="shared" si="87"/>
        <v>1.3743992250280813E-2</v>
      </c>
      <c r="CN54" s="157">
        <f t="shared" si="88"/>
        <v>3.0711758257139936E-5</v>
      </c>
      <c r="CP54" s="151">
        <v>1242496.3700000001</v>
      </c>
      <c r="CQ54" s="157">
        <f t="shared" si="89"/>
        <v>5.3062437944785046E-2</v>
      </c>
      <c r="CR54" s="157">
        <f t="shared" si="90"/>
        <v>9.843641433360996E-5</v>
      </c>
      <c r="CT54" s="151">
        <v>1350942.56</v>
      </c>
      <c r="CU54" s="157">
        <f t="shared" si="92"/>
        <v>5.7693774797079718E-2</v>
      </c>
      <c r="CV54" s="157">
        <f t="shared" si="93"/>
        <v>1.1675785337961573E-4</v>
      </c>
    </row>
    <row r="55" spans="1:100" s="168" customFormat="1" ht="15.5" x14ac:dyDescent="0.35">
      <c r="A55" s="153">
        <v>950</v>
      </c>
      <c r="B55" s="153">
        <f t="shared" si="91"/>
        <v>1.5833333333333333</v>
      </c>
      <c r="D55" s="136">
        <v>34790287.700000003</v>
      </c>
      <c r="F55" s="151">
        <v>247553.62</v>
      </c>
      <c r="G55" s="157">
        <f t="shared" si="47"/>
        <v>1.1266359787341834E-2</v>
      </c>
      <c r="H55" s="157">
        <f t="shared" si="48"/>
        <v>1.3300181174360831E-5</v>
      </c>
      <c r="J55" s="151">
        <v>8451610.6699999999</v>
      </c>
      <c r="K55" s="157">
        <f t="shared" si="49"/>
        <v>0.38463944332850875</v>
      </c>
      <c r="L55" s="157">
        <f t="shared" si="50"/>
        <v>3.4055638065248593E-4</v>
      </c>
      <c r="N55" s="151">
        <v>2215210.65</v>
      </c>
      <c r="O55" s="157">
        <f t="shared" si="51"/>
        <v>0.10081597751489706</v>
      </c>
      <c r="P55" s="157">
        <f t="shared" si="52"/>
        <v>1.190154399049936E-4</v>
      </c>
      <c r="R55" s="151">
        <v>2315769.39</v>
      </c>
      <c r="S55" s="157">
        <f t="shared" si="53"/>
        <v>0.10539248479684173</v>
      </c>
      <c r="T55" s="157">
        <f t="shared" si="54"/>
        <v>9.7757083003855816E-5</v>
      </c>
      <c r="V55" s="151">
        <v>54095.95</v>
      </c>
      <c r="W55" s="157">
        <f t="shared" si="55"/>
        <v>2.4619491960491411E-3</v>
      </c>
      <c r="X55" s="157">
        <f t="shared" si="56"/>
        <v>2.0759887315355438E-6</v>
      </c>
      <c r="Z55" s="151">
        <v>134025.88</v>
      </c>
      <c r="AA55" s="157">
        <f t="shared" si="57"/>
        <v>6.0996231236493427E-3</v>
      </c>
      <c r="AB55" s="157">
        <f t="shared" si="58"/>
        <v>8.2294135990331252E-6</v>
      </c>
      <c r="AD55" s="151">
        <v>1383983.08</v>
      </c>
      <c r="AE55" s="157">
        <f t="shared" si="59"/>
        <v>6.2986157580218374E-2</v>
      </c>
      <c r="AF55" s="157">
        <f t="shared" si="60"/>
        <v>5.5767390029228583E-5</v>
      </c>
      <c r="AH55" s="151">
        <v>22977064.399999999</v>
      </c>
      <c r="AI55" s="151">
        <f t="shared" si="61"/>
        <v>1.0457042574749003</v>
      </c>
      <c r="AJ55" s="151">
        <f t="shared" si="62"/>
        <v>1.1022111354492918E-3</v>
      </c>
      <c r="AL55" s="157">
        <v>28609.3</v>
      </c>
      <c r="AN55" s="151">
        <v>27588.54</v>
      </c>
      <c r="AO55" s="157">
        <f t="shared" si="63"/>
        <v>1.2555761359800423E-3</v>
      </c>
      <c r="AP55" s="157">
        <f t="shared" si="64"/>
        <v>1.5351717149121245E-6</v>
      </c>
      <c r="AR55" s="151">
        <v>83718.89</v>
      </c>
      <c r="AS55" s="157">
        <f t="shared" si="65"/>
        <v>3.8101124747717064E-3</v>
      </c>
      <c r="AT55" s="157">
        <f t="shared" si="66"/>
        <v>5.1404801211673334E-6</v>
      </c>
      <c r="AV55" s="151">
        <v>30773.46</v>
      </c>
      <c r="AW55" s="157">
        <f t="shared" si="67"/>
        <v>1.4005243480639568E-3</v>
      </c>
      <c r="AX55" s="159">
        <f t="shared" si="68"/>
        <v>1.0628673786359943E-6</v>
      </c>
      <c r="AZ55" s="151">
        <v>198181.71</v>
      </c>
      <c r="BB55" s="151">
        <v>212175.76</v>
      </c>
      <c r="BC55" s="160">
        <f t="shared" si="69"/>
        <v>9.6562855768891308E-3</v>
      </c>
      <c r="BD55" s="157">
        <f t="shared" si="70"/>
        <v>1.4656440571927881E-5</v>
      </c>
      <c r="BF55" s="151">
        <v>265819.45</v>
      </c>
      <c r="BG55" s="160">
        <f t="shared" si="71"/>
        <v>1.2097652064927687E-2</v>
      </c>
      <c r="BH55" s="157">
        <f t="shared" si="72"/>
        <v>2.0402199529649668E-5</v>
      </c>
      <c r="BJ55" s="151">
        <v>768840.2</v>
      </c>
      <c r="BK55" s="157">
        <f t="shared" si="73"/>
        <v>3.4990521698579302E-2</v>
      </c>
      <c r="BL55" s="157">
        <f t="shared" si="74"/>
        <v>4.720807651002439E-5</v>
      </c>
      <c r="BN55" s="151">
        <v>89814.18</v>
      </c>
      <c r="BO55" s="157">
        <f t="shared" si="75"/>
        <v>4.0875139126831644E-3</v>
      </c>
      <c r="BP55" s="157">
        <f t="shared" si="76"/>
        <v>6.2040837826452632E-6</v>
      </c>
      <c r="BR55" s="151">
        <v>82498.19</v>
      </c>
      <c r="BS55" s="157">
        <f t="shared" si="77"/>
        <v>3.7545574584790416E-3</v>
      </c>
      <c r="BT55" s="157">
        <f t="shared" si="78"/>
        <v>5.6987179828016874E-6</v>
      </c>
      <c r="BV55" s="151">
        <v>495802.89</v>
      </c>
      <c r="BW55" s="157">
        <f t="shared" si="79"/>
        <v>2.2564379152863398E-2</v>
      </c>
      <c r="BX55" s="157">
        <f t="shared" si="80"/>
        <v>4.185930125907882E-5</v>
      </c>
      <c r="BZ55" s="151">
        <v>286186.83</v>
      </c>
      <c r="CA55" s="157">
        <f t="shared" si="81"/>
        <v>1.3024587534526195E-2</v>
      </c>
      <c r="CB55" s="157">
        <f t="shared" si="82"/>
        <v>2.3063710532990818E-5</v>
      </c>
      <c r="CD55" s="151">
        <v>128729.91</v>
      </c>
      <c r="CE55" s="157">
        <f t="shared" si="83"/>
        <v>5.8585993670871531E-3</v>
      </c>
      <c r="CF55" s="157">
        <f t="shared" si="84"/>
        <v>1.1856348251057672E-5</v>
      </c>
      <c r="CH55" s="151">
        <v>177123.79</v>
      </c>
      <c r="CI55" s="157">
        <f t="shared" si="85"/>
        <v>8.0610428764385667E-3</v>
      </c>
      <c r="CJ55" s="157">
        <f t="shared" si="86"/>
        <v>1.9032470600021452E-5</v>
      </c>
      <c r="CL55" s="151">
        <v>124245</v>
      </c>
      <c r="CM55" s="157">
        <f t="shared" si="87"/>
        <v>5.6544875885001658E-3</v>
      </c>
      <c r="CN55" s="157">
        <f t="shared" si="88"/>
        <v>1.2635284764691796E-5</v>
      </c>
      <c r="CP55" s="151">
        <v>841360.4</v>
      </c>
      <c r="CQ55" s="157">
        <f t="shared" si="89"/>
        <v>3.8290972990909375E-2</v>
      </c>
      <c r="CR55" s="157">
        <f t="shared" si="90"/>
        <v>7.1033790164190178E-5</v>
      </c>
      <c r="CT55" s="151">
        <v>588350.36</v>
      </c>
      <c r="CU55" s="157">
        <f t="shared" si="92"/>
        <v>2.6776287241414981E-2</v>
      </c>
      <c r="CV55" s="157">
        <f t="shared" si="93"/>
        <v>5.4188546871470292E-5</v>
      </c>
    </row>
    <row r="56" spans="1:100" s="168" customFormat="1" ht="15.5" x14ac:dyDescent="0.35">
      <c r="A56" s="153">
        <v>975</v>
      </c>
      <c r="B56" s="153">
        <f t="shared" si="91"/>
        <v>1.625</v>
      </c>
      <c r="D56" s="136">
        <v>29839205.899999999</v>
      </c>
      <c r="F56" s="151">
        <v>235302.38</v>
      </c>
      <c r="G56" s="157">
        <f t="shared" si="47"/>
        <v>1.2814227321645983E-2</v>
      </c>
      <c r="H56" s="157">
        <f t="shared" si="48"/>
        <v>1.5127472245189803E-5</v>
      </c>
      <c r="J56" s="151">
        <v>6791199.04</v>
      </c>
      <c r="K56" s="157">
        <f t="shared" si="49"/>
        <v>0.3698388783194797</v>
      </c>
      <c r="L56" s="157">
        <f t="shared" si="50"/>
        <v>3.2745209054778677E-4</v>
      </c>
      <c r="N56" s="151">
        <v>1841956.57</v>
      </c>
      <c r="O56" s="157">
        <f t="shared" si="51"/>
        <v>0.10031029097359459</v>
      </c>
      <c r="P56" s="157">
        <f t="shared" si="52"/>
        <v>1.184184660160259E-4</v>
      </c>
      <c r="R56" s="151">
        <v>1334622.8500000001</v>
      </c>
      <c r="S56" s="157">
        <f t="shared" si="53"/>
        <v>7.2681630285945376E-2</v>
      </c>
      <c r="T56" s="157">
        <f t="shared" si="54"/>
        <v>6.7416041840315751E-5</v>
      </c>
      <c r="V56" s="151">
        <v>36392.449999999997</v>
      </c>
      <c r="W56" s="157">
        <f t="shared" si="55"/>
        <v>1.9818801964163529E-3</v>
      </c>
      <c r="X56" s="157">
        <f t="shared" si="56"/>
        <v>1.6711802833366328E-6</v>
      </c>
      <c r="Z56" s="151">
        <v>59513.760000000002</v>
      </c>
      <c r="AA56" s="157">
        <f t="shared" si="57"/>
        <v>3.2410333010906302E-3</v>
      </c>
      <c r="AB56" s="157">
        <f t="shared" si="58"/>
        <v>4.3726969654080831E-6</v>
      </c>
      <c r="AD56" s="151">
        <v>683920.91</v>
      </c>
      <c r="AE56" s="157">
        <f t="shared" si="59"/>
        <v>3.7245343675516518E-2</v>
      </c>
      <c r="AF56" s="157">
        <f t="shared" si="60"/>
        <v>3.2976699759464685E-5</v>
      </c>
      <c r="AH56" s="151">
        <v>11032962</v>
      </c>
      <c r="AI56" s="151">
        <f t="shared" si="61"/>
        <v>0.6008391547041807</v>
      </c>
      <c r="AJ56" s="151">
        <f t="shared" si="62"/>
        <v>6.3330679032334674E-4</v>
      </c>
      <c r="AL56" s="157">
        <v>18721.98</v>
      </c>
      <c r="AN56" s="151">
        <v>15096.96</v>
      </c>
      <c r="AO56" s="157">
        <f t="shared" si="63"/>
        <v>8.2215860845009957E-4</v>
      </c>
      <c r="AP56" s="157">
        <f t="shared" si="64"/>
        <v>1.0052394312822201E-6</v>
      </c>
      <c r="AR56" s="151">
        <v>58891.03</v>
      </c>
      <c r="AS56" s="157">
        <f t="shared" si="65"/>
        <v>3.2071203258797181E-3</v>
      </c>
      <c r="AT56" s="157">
        <f t="shared" si="66"/>
        <v>4.326942679655199E-6</v>
      </c>
      <c r="AV56" s="151">
        <v>14160.38</v>
      </c>
      <c r="AW56" s="157">
        <f t="shared" si="67"/>
        <v>7.7115381612752635E-4</v>
      </c>
      <c r="AX56" s="159">
        <f t="shared" si="68"/>
        <v>5.8523383488880114E-7</v>
      </c>
      <c r="AZ56" s="151">
        <v>125648.06</v>
      </c>
      <c r="BB56" s="151">
        <v>145896.47</v>
      </c>
      <c r="BC56" s="160">
        <f t="shared" si="69"/>
        <v>7.9453107614368516E-3</v>
      </c>
      <c r="BD56" s="157">
        <f t="shared" si="70"/>
        <v>1.2059499905347023E-5</v>
      </c>
      <c r="BF56" s="151">
        <v>228736.36</v>
      </c>
      <c r="BG56" s="160">
        <f t="shared" si="71"/>
        <v>1.2456651368192073E-2</v>
      </c>
      <c r="BH56" s="157">
        <f t="shared" si="72"/>
        <v>2.1007637293679872E-5</v>
      </c>
      <c r="BJ56" s="151">
        <v>620649.48</v>
      </c>
      <c r="BK56" s="157">
        <f t="shared" si="73"/>
        <v>3.3799673100549904E-2</v>
      </c>
      <c r="BL56" s="157">
        <f t="shared" si="74"/>
        <v>4.5601422221988742E-5</v>
      </c>
      <c r="BN56" s="151">
        <v>71113.5</v>
      </c>
      <c r="BO56" s="157">
        <f t="shared" si="75"/>
        <v>3.8727383660032318E-3</v>
      </c>
      <c r="BP56" s="157">
        <f t="shared" si="76"/>
        <v>5.8780945592370768E-6</v>
      </c>
      <c r="BR56" s="151">
        <v>59252.480000000003</v>
      </c>
      <c r="BS56" s="157">
        <f t="shared" si="77"/>
        <v>3.2268043701524913E-3</v>
      </c>
      <c r="BT56" s="157">
        <f t="shared" si="78"/>
        <v>4.8976872226694476E-6</v>
      </c>
      <c r="BV56" s="151">
        <v>451505.73</v>
      </c>
      <c r="BW56" s="157">
        <f t="shared" si="79"/>
        <v>2.4588349090415976E-2</v>
      </c>
      <c r="BX56" s="157">
        <f t="shared" si="80"/>
        <v>4.5613978787823563E-5</v>
      </c>
      <c r="BZ56" s="151">
        <v>146110.93</v>
      </c>
      <c r="CA56" s="157">
        <f t="shared" si="81"/>
        <v>7.9569899428858452E-3</v>
      </c>
      <c r="CB56" s="157">
        <f t="shared" si="82"/>
        <v>1.4090097845337581E-5</v>
      </c>
      <c r="CD56" s="151">
        <v>89469.82</v>
      </c>
      <c r="CE56" s="157">
        <f t="shared" si="83"/>
        <v>4.8723970063828011E-3</v>
      </c>
      <c r="CF56" s="157">
        <f t="shared" si="84"/>
        <v>9.8605199136201624E-6</v>
      </c>
      <c r="CH56" s="151">
        <v>117977.64</v>
      </c>
      <c r="CI56" s="157">
        <f t="shared" si="85"/>
        <v>6.4248916557125947E-3</v>
      </c>
      <c r="CJ56" s="157">
        <f t="shared" si="86"/>
        <v>1.5169446859423986E-5</v>
      </c>
      <c r="CL56" s="151">
        <v>52374.76</v>
      </c>
      <c r="CM56" s="157">
        <f t="shared" si="87"/>
        <v>2.8522536854776021E-3</v>
      </c>
      <c r="CN56" s="157">
        <f t="shared" si="88"/>
        <v>6.3735284538329686E-6</v>
      </c>
      <c r="CP56" s="151">
        <v>534469.88</v>
      </c>
      <c r="CQ56" s="157">
        <f t="shared" si="89"/>
        <v>2.9106456717066992E-2</v>
      </c>
      <c r="CR56" s="157">
        <f t="shared" si="90"/>
        <v>5.3995544572713611E-5</v>
      </c>
      <c r="CT56" s="151">
        <v>261793.33</v>
      </c>
      <c r="CU56" s="157">
        <f t="shared" si="92"/>
        <v>1.4256886147563331E-2</v>
      </c>
      <c r="CV56" s="157">
        <f t="shared" si="93"/>
        <v>2.8852392278401081E-5</v>
      </c>
    </row>
    <row r="57" spans="1:100" s="168" customFormat="1" ht="15.5" x14ac:dyDescent="0.35">
      <c r="A57" s="153">
        <v>1000</v>
      </c>
      <c r="B57" s="153">
        <f t="shared" si="91"/>
        <v>1.6666666666666667</v>
      </c>
      <c r="D57" s="136">
        <v>36919161.899999999</v>
      </c>
      <c r="F57" s="151">
        <v>278643</v>
      </c>
      <c r="G57" s="157">
        <f t="shared" si="47"/>
        <v>1.2578969188355276E-2</v>
      </c>
      <c r="H57" s="157">
        <f t="shared" si="48"/>
        <v>1.4849744935342674E-5</v>
      </c>
      <c r="J57" s="151">
        <v>7655615.9699999997</v>
      </c>
      <c r="K57" s="157">
        <f t="shared" si="49"/>
        <v>0.34560264354213305</v>
      </c>
      <c r="L57" s="157">
        <f t="shared" si="50"/>
        <v>3.0599354140630483E-4</v>
      </c>
      <c r="N57" s="151">
        <v>1681484.94</v>
      </c>
      <c r="O57" s="157">
        <f t="shared" si="51"/>
        <v>7.5908410586102718E-2</v>
      </c>
      <c r="P57" s="157">
        <f t="shared" si="52"/>
        <v>8.9611518938641848E-5</v>
      </c>
      <c r="R57" s="151">
        <v>1234764.1200000001</v>
      </c>
      <c r="S57" s="157">
        <f t="shared" si="53"/>
        <v>5.5741790823263526E-2</v>
      </c>
      <c r="T57" s="157">
        <f t="shared" si="54"/>
        <v>5.170344814241096E-5</v>
      </c>
      <c r="V57" s="151">
        <v>44933.32</v>
      </c>
      <c r="W57" s="157">
        <f t="shared" si="55"/>
        <v>2.0284552197991981E-3</v>
      </c>
      <c r="X57" s="157">
        <f t="shared" si="56"/>
        <v>1.7104537272683575E-6</v>
      </c>
      <c r="Z57" s="151">
        <v>59492.27</v>
      </c>
      <c r="AA57" s="157">
        <f t="shared" si="57"/>
        <v>2.6856997350563731E-3</v>
      </c>
      <c r="AB57" s="157">
        <f t="shared" si="58"/>
        <v>3.6234589374710966E-6</v>
      </c>
      <c r="AD57" s="151">
        <v>772997.27</v>
      </c>
      <c r="AE57" s="157">
        <f t="shared" si="59"/>
        <v>3.489593796367662E-2</v>
      </c>
      <c r="AF57" s="157">
        <f t="shared" si="60"/>
        <v>3.0896556602578064E-5</v>
      </c>
      <c r="AH57" s="151">
        <v>11693135.210000001</v>
      </c>
      <c r="AI57" s="151">
        <f t="shared" si="61"/>
        <v>0.52787110216966593</v>
      </c>
      <c r="AJ57" s="151">
        <f t="shared" si="62"/>
        <v>5.5639575217782068E-4</v>
      </c>
      <c r="AL57" s="157">
        <v>18719.7</v>
      </c>
      <c r="AN57" s="151">
        <v>17581.89</v>
      </c>
      <c r="AO57" s="157">
        <f t="shared" si="63"/>
        <v>7.9371113784682098E-4</v>
      </c>
      <c r="AP57" s="157">
        <f t="shared" si="64"/>
        <v>9.7045718990355661E-7</v>
      </c>
      <c r="AR57" s="151">
        <v>60431.88</v>
      </c>
      <c r="AS57" s="157">
        <f t="shared" si="65"/>
        <v>2.7281171840469109E-3</v>
      </c>
      <c r="AT57" s="157">
        <f t="shared" si="66"/>
        <v>3.6806871832959274E-6</v>
      </c>
      <c r="AV57" s="151">
        <v>15871.22</v>
      </c>
      <c r="AW57" s="157">
        <f t="shared" si="67"/>
        <v>7.1648520638095345E-4</v>
      </c>
      <c r="AX57" s="159">
        <f t="shared" si="68"/>
        <v>5.4374545804241679E-7</v>
      </c>
      <c r="AZ57" s="151">
        <v>145340.96</v>
      </c>
      <c r="BB57" s="151">
        <v>151127.88</v>
      </c>
      <c r="BC57" s="160">
        <f t="shared" si="69"/>
        <v>6.8224679824056356E-3</v>
      </c>
      <c r="BD57" s="157">
        <f t="shared" si="70"/>
        <v>1.0355233981203639E-5</v>
      </c>
      <c r="BF57" s="151">
        <v>254313.79</v>
      </c>
      <c r="BG57" s="160">
        <f t="shared" si="71"/>
        <v>1.1480659225546143E-2</v>
      </c>
      <c r="BH57" s="157">
        <f t="shared" si="72"/>
        <v>1.9361666131113495E-5</v>
      </c>
      <c r="BJ57" s="151">
        <v>713274.15</v>
      </c>
      <c r="BK57" s="157">
        <f t="shared" si="73"/>
        <v>3.2199816811117811E-2</v>
      </c>
      <c r="BL57" s="157">
        <f t="shared" si="74"/>
        <v>4.3442948028115248E-5</v>
      </c>
      <c r="BN57" s="151">
        <v>81164.22</v>
      </c>
      <c r="BO57" s="157">
        <f t="shared" si="75"/>
        <v>3.6640512145537088E-3</v>
      </c>
      <c r="BP57" s="157">
        <f t="shared" si="76"/>
        <v>5.561346384279909E-6</v>
      </c>
      <c r="BR57" s="151">
        <v>67077.86</v>
      </c>
      <c r="BS57" s="157">
        <f t="shared" si="77"/>
        <v>3.0281411489282302E-3</v>
      </c>
      <c r="BT57" s="157">
        <f t="shared" si="78"/>
        <v>4.5961535042933199E-6</v>
      </c>
      <c r="BV57" s="151">
        <v>522869.67</v>
      </c>
      <c r="BW57" s="157">
        <f t="shared" si="79"/>
        <v>2.3604258741312327E-2</v>
      </c>
      <c r="BX57" s="157">
        <f t="shared" si="80"/>
        <v>4.378838748259793E-5</v>
      </c>
      <c r="BZ57" s="151">
        <v>148327.54</v>
      </c>
      <c r="CA57" s="157">
        <f t="shared" si="81"/>
        <v>6.6960503419950792E-3</v>
      </c>
      <c r="CB57" s="157">
        <f t="shared" si="82"/>
        <v>1.1857248177166687E-5</v>
      </c>
      <c r="CD57" s="151">
        <v>98971.82</v>
      </c>
      <c r="CE57" s="157">
        <f t="shared" si="83"/>
        <v>4.4679517314106026E-3</v>
      </c>
      <c r="CF57" s="157">
        <f t="shared" si="84"/>
        <v>9.0420232511748324E-6</v>
      </c>
      <c r="CH57" s="151">
        <v>132433.26</v>
      </c>
      <c r="CI57" s="157">
        <f t="shared" si="85"/>
        <v>5.978524122455771E-3</v>
      </c>
      <c r="CJ57" s="157">
        <f t="shared" si="86"/>
        <v>1.4115553823034636E-5</v>
      </c>
      <c r="CL57" s="151">
        <v>51049.17</v>
      </c>
      <c r="CM57" s="157">
        <f t="shared" si="87"/>
        <v>2.3045471679572446E-3</v>
      </c>
      <c r="CN57" s="157">
        <f t="shared" si="88"/>
        <v>5.1496460581191968E-6</v>
      </c>
      <c r="CP57" s="151">
        <v>577742.62</v>
      </c>
      <c r="CQ57" s="157">
        <f t="shared" si="89"/>
        <v>2.6081425392992647E-2</v>
      </c>
      <c r="CR57" s="157">
        <f t="shared" si="90"/>
        <v>4.8383792675852339E-5</v>
      </c>
      <c r="CT57" s="151">
        <v>256162.49</v>
      </c>
      <c r="CU57" s="157">
        <f t="shared" si="92"/>
        <v>1.1564116338549205E-2</v>
      </c>
      <c r="CV57" s="157">
        <f t="shared" si="93"/>
        <v>2.3402895800631336E-5</v>
      </c>
    </row>
    <row r="58" spans="1:100" s="168" customFormat="1" ht="15.5" x14ac:dyDescent="0.35">
      <c r="A58" s="153">
        <v>1025</v>
      </c>
      <c r="B58" s="153">
        <f t="shared" si="91"/>
        <v>1.7083333333333333</v>
      </c>
      <c r="D58" s="136">
        <v>36701069.700000003</v>
      </c>
      <c r="F58" s="151">
        <v>58754.41</v>
      </c>
      <c r="G58" s="157">
        <f t="shared" si="47"/>
        <v>2.7348553571814103E-3</v>
      </c>
      <c r="H58" s="157">
        <f t="shared" si="48"/>
        <v>3.228555844368795E-6</v>
      </c>
      <c r="J58" s="151">
        <v>1261581.03</v>
      </c>
      <c r="K58" s="157">
        <f t="shared" si="49"/>
        <v>5.872310926812032E-2</v>
      </c>
      <c r="L58" s="157">
        <f t="shared" si="50"/>
        <v>5.1992924542404189E-5</v>
      </c>
      <c r="N58" s="151">
        <v>23700.18</v>
      </c>
      <c r="O58" s="157">
        <f t="shared" si="51"/>
        <v>1.103177859145615E-3</v>
      </c>
      <c r="P58" s="157">
        <f t="shared" si="52"/>
        <v>1.3023253003747705E-6</v>
      </c>
      <c r="R58" s="151">
        <v>284934.84999999998</v>
      </c>
      <c r="S58" s="157">
        <f t="shared" si="53"/>
        <v>1.3262929556609987E-2</v>
      </c>
      <c r="T58" s="157">
        <f t="shared" si="54"/>
        <v>1.2302066015798773E-5</v>
      </c>
      <c r="V58" s="151">
        <v>8240.42</v>
      </c>
      <c r="W58" s="157">
        <f t="shared" si="55"/>
        <v>3.8356877011316826E-4</v>
      </c>
      <c r="X58" s="157">
        <f t="shared" si="56"/>
        <v>3.2343658666951252E-7</v>
      </c>
      <c r="Z58" s="151">
        <v>0</v>
      </c>
      <c r="AA58" s="157">
        <f t="shared" si="57"/>
        <v>0</v>
      </c>
      <c r="AB58" s="157">
        <f t="shared" si="58"/>
        <v>0</v>
      </c>
      <c r="AD58" s="151">
        <v>16890.919999999998</v>
      </c>
      <c r="AE58" s="157">
        <f t="shared" si="59"/>
        <v>7.8622563054794718E-4</v>
      </c>
      <c r="AF58" s="157">
        <f t="shared" si="60"/>
        <v>6.9611725931848039E-7</v>
      </c>
      <c r="AH58" s="151">
        <v>775305.92</v>
      </c>
      <c r="AI58" s="151">
        <f t="shared" si="61"/>
        <v>3.6088347219663371E-2</v>
      </c>
      <c r="AJ58" s="151">
        <f t="shared" si="62"/>
        <v>3.8038458657062712E-5</v>
      </c>
      <c r="AL58" s="157">
        <v>0</v>
      </c>
      <c r="AN58" s="151">
        <v>0</v>
      </c>
      <c r="AO58" s="157">
        <f t="shared" si="63"/>
        <v>0</v>
      </c>
      <c r="AP58" s="157">
        <f t="shared" si="64"/>
        <v>0</v>
      </c>
      <c r="AR58" s="151">
        <v>3950.8</v>
      </c>
      <c r="AS58" s="157">
        <f t="shared" si="65"/>
        <v>1.838988178955812E-4</v>
      </c>
      <c r="AT58" s="157">
        <f t="shared" si="66"/>
        <v>2.4811031799134709E-7</v>
      </c>
      <c r="AV58" s="151">
        <v>0</v>
      </c>
      <c r="AW58" s="157">
        <f t="shared" si="67"/>
        <v>0</v>
      </c>
      <c r="AX58" s="159">
        <f t="shared" si="68"/>
        <v>0</v>
      </c>
      <c r="AZ58" s="151">
        <v>15401.76</v>
      </c>
      <c r="BB58" s="151">
        <v>7370.42</v>
      </c>
      <c r="BC58" s="160">
        <f t="shared" si="69"/>
        <v>3.4307267525411297E-4</v>
      </c>
      <c r="BD58" s="157">
        <f t="shared" si="70"/>
        <v>5.2072033668396462E-7</v>
      </c>
      <c r="BF58" s="151">
        <v>85864.4</v>
      </c>
      <c r="BG58" s="160">
        <f t="shared" si="71"/>
        <v>3.9967504453055939E-3</v>
      </c>
      <c r="BH58" s="157">
        <f t="shared" si="72"/>
        <v>6.7403575187734827E-6</v>
      </c>
      <c r="BJ58" s="151">
        <v>353031.3</v>
      </c>
      <c r="BK58" s="157">
        <f t="shared" si="73"/>
        <v>1.6432631049443223E-2</v>
      </c>
      <c r="BL58" s="157">
        <f t="shared" si="74"/>
        <v>2.2170372609066173E-5</v>
      </c>
      <c r="BN58" s="151">
        <v>29451.91</v>
      </c>
      <c r="BO58" s="157">
        <f t="shared" si="75"/>
        <v>1.3709049898165046E-3</v>
      </c>
      <c r="BP58" s="157">
        <f t="shared" si="76"/>
        <v>2.0807780955747194E-6</v>
      </c>
      <c r="BR58" s="151">
        <v>13378.68</v>
      </c>
      <c r="BS58" s="157">
        <f t="shared" si="77"/>
        <v>6.2274056824016758E-4</v>
      </c>
      <c r="BT58" s="157">
        <f t="shared" si="78"/>
        <v>9.4520403911676996E-7</v>
      </c>
      <c r="BV58" s="151">
        <v>172405.74</v>
      </c>
      <c r="BW58" s="157">
        <f t="shared" si="79"/>
        <v>8.0250105761903705E-3</v>
      </c>
      <c r="BX58" s="157">
        <f t="shared" si="80"/>
        <v>1.4887240328676109E-5</v>
      </c>
      <c r="BZ58" s="151">
        <v>11426.48</v>
      </c>
      <c r="CA58" s="157">
        <f t="shared" si="81"/>
        <v>5.3187105515528513E-4</v>
      </c>
      <c r="CB58" s="157">
        <f t="shared" si="82"/>
        <v>9.4182791005551279E-7</v>
      </c>
      <c r="CD58" s="151">
        <v>15648.17</v>
      </c>
      <c r="CE58" s="157">
        <f t="shared" si="83"/>
        <v>7.2837905366738296E-4</v>
      </c>
      <c r="CF58" s="157">
        <f t="shared" si="84"/>
        <v>1.4740580773574935E-6</v>
      </c>
      <c r="CH58" s="151">
        <v>11867.52</v>
      </c>
      <c r="CI58" s="157">
        <f t="shared" si="85"/>
        <v>5.5240024788705266E-4</v>
      </c>
      <c r="CJ58" s="157">
        <f t="shared" si="86"/>
        <v>1.3042408579769098E-6</v>
      </c>
      <c r="CL58" s="151">
        <v>4163.3500000000004</v>
      </c>
      <c r="CM58" s="157">
        <f t="shared" si="87"/>
        <v>1.9379243279476767E-4</v>
      </c>
      <c r="CN58" s="157">
        <f t="shared" si="88"/>
        <v>4.3304057799758574E-7</v>
      </c>
      <c r="CP58" s="151">
        <v>123144.61</v>
      </c>
      <c r="CQ58" s="157">
        <f t="shared" si="89"/>
        <v>5.7320411585532966E-3</v>
      </c>
      <c r="CR58" s="157">
        <f t="shared" si="90"/>
        <v>1.0633540416062084E-5</v>
      </c>
      <c r="CT58" s="151">
        <v>43053.63</v>
      </c>
      <c r="CU58" s="157">
        <f t="shared" si="92"/>
        <v>2.0040274534559406E-3</v>
      </c>
      <c r="CV58" s="157">
        <f t="shared" si="93"/>
        <v>4.0556532208597496E-6</v>
      </c>
    </row>
    <row r="59" spans="1:100" s="168" customFormat="1" ht="15.5" x14ac:dyDescent="0.35">
      <c r="A59" s="153">
        <v>1050</v>
      </c>
      <c r="B59" s="153">
        <f t="shared" si="91"/>
        <v>1.75</v>
      </c>
      <c r="D59" s="136">
        <v>34881917.299999997</v>
      </c>
      <c r="F59" s="151">
        <v>52128.01</v>
      </c>
      <c r="G59" s="157">
        <f t="shared" si="47"/>
        <v>2.6152237193682011E-3</v>
      </c>
      <c r="H59" s="157">
        <f t="shared" si="48"/>
        <v>3.087328110909681E-6</v>
      </c>
      <c r="J59" s="151">
        <v>611311.03</v>
      </c>
      <c r="K59" s="157">
        <f t="shared" si="49"/>
        <v>3.0669022384844657E-2</v>
      </c>
      <c r="L59" s="157">
        <f t="shared" si="50"/>
        <v>2.7154082720040793E-5</v>
      </c>
      <c r="N59" s="151">
        <v>121063.63</v>
      </c>
      <c r="O59" s="157">
        <f t="shared" si="51"/>
        <v>6.0736728052503018E-3</v>
      </c>
      <c r="P59" s="157">
        <f t="shared" si="52"/>
        <v>7.1701019875450571E-6</v>
      </c>
      <c r="R59" s="151">
        <v>19595.22</v>
      </c>
      <c r="S59" s="157">
        <f t="shared" si="53"/>
        <v>9.8307769911489375E-4</v>
      </c>
      <c r="T59" s="157">
        <f t="shared" si="54"/>
        <v>9.1185636638955258E-7</v>
      </c>
      <c r="V59" s="151">
        <v>0</v>
      </c>
      <c r="W59" s="157">
        <f t="shared" si="55"/>
        <v>0</v>
      </c>
      <c r="X59" s="157">
        <f t="shared" si="56"/>
        <v>0</v>
      </c>
      <c r="Z59" s="151">
        <v>0</v>
      </c>
      <c r="AA59" s="157">
        <f t="shared" si="57"/>
        <v>0</v>
      </c>
      <c r="AB59" s="157">
        <f t="shared" si="58"/>
        <v>0</v>
      </c>
      <c r="AD59" s="151">
        <v>0</v>
      </c>
      <c r="AE59" s="157">
        <f t="shared" si="59"/>
        <v>0</v>
      </c>
      <c r="AF59" s="157">
        <f t="shared" si="60"/>
        <v>0</v>
      </c>
      <c r="AH59" s="151">
        <v>306604.42</v>
      </c>
      <c r="AI59" s="151">
        <f t="shared" si="61"/>
        <v>1.5382117054672337E-2</v>
      </c>
      <c r="AJ59" s="151">
        <f t="shared" si="62"/>
        <v>1.6213322823591222E-5</v>
      </c>
      <c r="AL59" s="157">
        <v>0</v>
      </c>
      <c r="AN59" s="151">
        <v>0</v>
      </c>
      <c r="AO59" s="157">
        <f t="shared" si="63"/>
        <v>0</v>
      </c>
      <c r="AP59" s="157">
        <f t="shared" si="64"/>
        <v>0</v>
      </c>
      <c r="AR59" s="151">
        <v>0</v>
      </c>
      <c r="AS59" s="157">
        <f t="shared" si="65"/>
        <v>0</v>
      </c>
      <c r="AT59" s="157">
        <f t="shared" si="66"/>
        <v>0</v>
      </c>
      <c r="AV59" s="151">
        <v>0</v>
      </c>
      <c r="AW59" s="157">
        <f t="shared" si="67"/>
        <v>0</v>
      </c>
      <c r="AX59" s="159">
        <f t="shared" si="68"/>
        <v>0</v>
      </c>
      <c r="AZ59" s="151">
        <v>0</v>
      </c>
      <c r="BB59" s="151">
        <v>0</v>
      </c>
      <c r="BC59" s="160">
        <f t="shared" si="69"/>
        <v>0</v>
      </c>
      <c r="BD59" s="157">
        <f t="shared" si="70"/>
        <v>0</v>
      </c>
      <c r="BF59" s="151">
        <v>70318.64</v>
      </c>
      <c r="BG59" s="160">
        <f t="shared" si="71"/>
        <v>3.5278341767067951E-3</v>
      </c>
      <c r="BH59" s="157">
        <f t="shared" si="72"/>
        <v>5.9495492509124011E-6</v>
      </c>
      <c r="BJ59" s="151">
        <v>170491.62</v>
      </c>
      <c r="BK59" s="157">
        <f t="shared" si="73"/>
        <v>8.5534385175553423E-3</v>
      </c>
      <c r="BL59" s="157">
        <f t="shared" si="74"/>
        <v>1.1540021707562513E-5</v>
      </c>
      <c r="BN59" s="151">
        <v>11384.98</v>
      </c>
      <c r="BO59" s="157">
        <f t="shared" si="75"/>
        <v>5.7117602879013765E-4</v>
      </c>
      <c r="BP59" s="157">
        <f t="shared" si="76"/>
        <v>8.6693868521330053E-7</v>
      </c>
      <c r="BR59" s="151">
        <v>0</v>
      </c>
      <c r="BS59" s="157">
        <f t="shared" si="77"/>
        <v>0</v>
      </c>
      <c r="BT59" s="157">
        <f t="shared" si="78"/>
        <v>0</v>
      </c>
      <c r="BV59" s="151">
        <v>83656.34</v>
      </c>
      <c r="BW59" s="157">
        <f t="shared" si="79"/>
        <v>4.196976724097674E-3</v>
      </c>
      <c r="BX59" s="157">
        <f t="shared" si="80"/>
        <v>7.7858341185094102E-6</v>
      </c>
      <c r="BZ59" s="151">
        <v>2636.89</v>
      </c>
      <c r="CA59" s="157">
        <f t="shared" si="81"/>
        <v>1.3229082164012814E-4</v>
      </c>
      <c r="CB59" s="157">
        <f t="shared" si="82"/>
        <v>2.3425826026285949E-7</v>
      </c>
      <c r="CD59" s="151">
        <v>5344.82</v>
      </c>
      <c r="CE59" s="157">
        <f t="shared" si="83"/>
        <v>2.6814566755480496E-4</v>
      </c>
      <c r="CF59" s="157">
        <f t="shared" si="84"/>
        <v>5.4266015088906641E-7</v>
      </c>
      <c r="CH59" s="151">
        <v>2269.16</v>
      </c>
      <c r="CI59" s="157">
        <f t="shared" si="85"/>
        <v>1.1384207943179777E-4</v>
      </c>
      <c r="CJ59" s="157">
        <f t="shared" si="86"/>
        <v>2.6878606937620724E-7</v>
      </c>
      <c r="CL59" s="151">
        <v>0</v>
      </c>
      <c r="CM59" s="157">
        <f t="shared" si="87"/>
        <v>0</v>
      </c>
      <c r="CN59" s="157">
        <f t="shared" si="88"/>
        <v>0</v>
      </c>
      <c r="CP59" s="151">
        <v>36863.19</v>
      </c>
      <c r="CQ59" s="157">
        <f t="shared" si="89"/>
        <v>1.8493989864484888E-3</v>
      </c>
      <c r="CR59" s="157">
        <f t="shared" si="90"/>
        <v>3.4308300174152361E-6</v>
      </c>
      <c r="CT59" s="151">
        <v>11021.16</v>
      </c>
      <c r="CU59" s="157">
        <f t="shared" si="92"/>
        <v>5.5292344839083724E-4</v>
      </c>
      <c r="CV59" s="157">
        <f t="shared" si="93"/>
        <v>1.1189795631232754E-6</v>
      </c>
    </row>
    <row r="60" spans="1:100" s="168" customFormat="1" ht="15.5" x14ac:dyDescent="0.35">
      <c r="A60" s="153">
        <v>1075</v>
      </c>
      <c r="B60" s="153">
        <f t="shared" si="91"/>
        <v>1.7916666666666667</v>
      </c>
      <c r="D60" s="136">
        <v>44828396.100000001</v>
      </c>
      <c r="F60" s="151">
        <v>36356.83</v>
      </c>
      <c r="G60" s="157">
        <f t="shared" si="47"/>
        <v>1.4530816643843003E-3</v>
      </c>
      <c r="H60" s="157">
        <f t="shared" si="48"/>
        <v>1.7153943032395179E-6</v>
      </c>
      <c r="J60" s="151">
        <v>477335.38</v>
      </c>
      <c r="K60" s="157">
        <f t="shared" si="49"/>
        <v>1.9077771313943278E-2</v>
      </c>
      <c r="L60" s="157">
        <f t="shared" si="50"/>
        <v>1.6891290953859368E-5</v>
      </c>
      <c r="N60" s="151">
        <v>135398.92000000001</v>
      </c>
      <c r="O60" s="157">
        <f t="shared" si="51"/>
        <v>5.4115193219385939E-3</v>
      </c>
      <c r="P60" s="157">
        <f t="shared" si="52"/>
        <v>6.3884154925713622E-6</v>
      </c>
      <c r="R60" s="151">
        <v>0</v>
      </c>
      <c r="S60" s="157">
        <f t="shared" si="53"/>
        <v>0</v>
      </c>
      <c r="T60" s="157">
        <f t="shared" si="54"/>
        <v>0</v>
      </c>
      <c r="V60" s="151">
        <v>0</v>
      </c>
      <c r="W60" s="157">
        <f t="shared" si="55"/>
        <v>0</v>
      </c>
      <c r="X60" s="157">
        <f t="shared" si="56"/>
        <v>0</v>
      </c>
      <c r="Z60" s="151">
        <v>0</v>
      </c>
      <c r="AA60" s="157">
        <f t="shared" si="57"/>
        <v>0</v>
      </c>
      <c r="AB60" s="157">
        <f t="shared" si="58"/>
        <v>0</v>
      </c>
      <c r="AD60" s="151">
        <v>0</v>
      </c>
      <c r="AE60" s="157">
        <f t="shared" si="59"/>
        <v>0</v>
      </c>
      <c r="AF60" s="157">
        <f t="shared" si="60"/>
        <v>0</v>
      </c>
      <c r="AH60" s="151">
        <v>268473.98</v>
      </c>
      <c r="AI60" s="151">
        <f t="shared" si="61"/>
        <v>1.0730160404586353E-2</v>
      </c>
      <c r="AJ60" s="151">
        <f t="shared" si="62"/>
        <v>1.1309987693510021E-5</v>
      </c>
      <c r="AL60" s="157">
        <v>0</v>
      </c>
      <c r="AN60" s="151">
        <v>0</v>
      </c>
      <c r="AO60" s="157">
        <f t="shared" si="63"/>
        <v>0</v>
      </c>
      <c r="AP60" s="157">
        <f t="shared" si="64"/>
        <v>0</v>
      </c>
      <c r="AR60" s="151">
        <v>0</v>
      </c>
      <c r="AS60" s="157">
        <f t="shared" si="65"/>
        <v>0</v>
      </c>
      <c r="AT60" s="157">
        <f t="shared" si="66"/>
        <v>0</v>
      </c>
      <c r="AV60" s="151">
        <v>0</v>
      </c>
      <c r="AW60" s="157">
        <f t="shared" si="67"/>
        <v>0</v>
      </c>
      <c r="AX60" s="159">
        <f t="shared" si="68"/>
        <v>0</v>
      </c>
      <c r="AZ60" s="151">
        <v>0</v>
      </c>
      <c r="BB60" s="151">
        <v>0</v>
      </c>
      <c r="BC60" s="160">
        <f t="shared" si="69"/>
        <v>0</v>
      </c>
      <c r="BD60" s="157">
        <f t="shared" si="70"/>
        <v>0</v>
      </c>
      <c r="BF60" s="151">
        <v>167537.54</v>
      </c>
      <c r="BG60" s="160">
        <f t="shared" si="71"/>
        <v>6.6960108312537495E-3</v>
      </c>
      <c r="BH60" s="157">
        <f t="shared" si="72"/>
        <v>1.1292550678324615E-5</v>
      </c>
      <c r="BJ60" s="151">
        <v>72405.87</v>
      </c>
      <c r="BK60" s="157">
        <f t="shared" si="73"/>
        <v>2.8938618160822397E-3</v>
      </c>
      <c r="BL60" s="157">
        <f t="shared" si="74"/>
        <v>3.9043044627881433E-6</v>
      </c>
      <c r="BN60" s="151">
        <v>3058.67</v>
      </c>
      <c r="BO60" s="157">
        <f t="shared" si="75"/>
        <v>1.2224655709538833E-4</v>
      </c>
      <c r="BP60" s="157">
        <f t="shared" si="76"/>
        <v>1.8554747422544244E-7</v>
      </c>
      <c r="BR60" s="151">
        <v>0</v>
      </c>
      <c r="BS60" s="157">
        <f t="shared" si="77"/>
        <v>0</v>
      </c>
      <c r="BT60" s="157">
        <f t="shared" si="78"/>
        <v>0</v>
      </c>
      <c r="BV60" s="151">
        <v>76027.78</v>
      </c>
      <c r="BW60" s="157">
        <f t="shared" si="79"/>
        <v>3.0386195139082096E-3</v>
      </c>
      <c r="BX60" s="157">
        <f t="shared" si="80"/>
        <v>5.6369594209844905E-6</v>
      </c>
      <c r="BZ60" s="151">
        <v>0</v>
      </c>
      <c r="CA60" s="157">
        <f t="shared" si="81"/>
        <v>0</v>
      </c>
      <c r="CB60" s="157">
        <f t="shared" si="82"/>
        <v>0</v>
      </c>
      <c r="CD60" s="151">
        <v>4235.46</v>
      </c>
      <c r="CE60" s="157">
        <f t="shared" si="83"/>
        <v>1.6927958972861847E-4</v>
      </c>
      <c r="CF60" s="157">
        <f t="shared" si="84"/>
        <v>3.4257979456556499E-7</v>
      </c>
      <c r="CH60" s="151">
        <v>0</v>
      </c>
      <c r="CI60" s="157">
        <f t="shared" si="85"/>
        <v>0</v>
      </c>
      <c r="CJ60" s="157">
        <f t="shared" si="86"/>
        <v>0</v>
      </c>
      <c r="CL60" s="151">
        <v>0</v>
      </c>
      <c r="CM60" s="157">
        <f t="shared" si="87"/>
        <v>0</v>
      </c>
      <c r="CN60" s="157">
        <f t="shared" si="88"/>
        <v>0</v>
      </c>
      <c r="CP60" s="151">
        <v>18473.900000000001</v>
      </c>
      <c r="CQ60" s="157">
        <f t="shared" si="89"/>
        <v>7.3835054815475176E-4</v>
      </c>
      <c r="CR60" s="157">
        <f t="shared" si="90"/>
        <v>1.3697180773570579E-6</v>
      </c>
      <c r="CT60" s="151">
        <v>12442.46</v>
      </c>
      <c r="CU60" s="157">
        <f t="shared" si="92"/>
        <v>4.9729061873202574E-4</v>
      </c>
      <c r="CV60" s="157">
        <f t="shared" si="93"/>
        <v>1.0063925502047614E-6</v>
      </c>
    </row>
    <row r="61" spans="1:100" s="168" customFormat="1" ht="15.5" x14ac:dyDescent="0.35">
      <c r="A61" s="153">
        <v>1100</v>
      </c>
      <c r="B61" s="153">
        <f t="shared" si="91"/>
        <v>1.8333333333333333</v>
      </c>
      <c r="D61" s="136">
        <v>31123618.399999999</v>
      </c>
      <c r="F61" s="151">
        <v>0</v>
      </c>
      <c r="G61" s="157">
        <f t="shared" si="47"/>
        <v>0</v>
      </c>
      <c r="H61" s="157">
        <f t="shared" si="48"/>
        <v>0</v>
      </c>
      <c r="J61" s="151">
        <v>0</v>
      </c>
      <c r="K61" s="157">
        <f t="shared" si="49"/>
        <v>0</v>
      </c>
      <c r="L61" s="157">
        <f t="shared" si="50"/>
        <v>0</v>
      </c>
      <c r="N61" s="151">
        <v>17790.560000000001</v>
      </c>
      <c r="O61" s="157">
        <f t="shared" si="51"/>
        <v>1.047950988457906E-3</v>
      </c>
      <c r="P61" s="157">
        <f t="shared" si="52"/>
        <v>1.2371287861763872E-6</v>
      </c>
      <c r="R61" s="151">
        <v>0</v>
      </c>
      <c r="S61" s="157">
        <f t="shared" si="53"/>
        <v>0</v>
      </c>
      <c r="T61" s="157">
        <f t="shared" si="54"/>
        <v>0</v>
      </c>
      <c r="V61" s="151">
        <v>0</v>
      </c>
      <c r="W61" s="157">
        <f t="shared" si="55"/>
        <v>0</v>
      </c>
      <c r="X61" s="157">
        <f t="shared" si="56"/>
        <v>0</v>
      </c>
      <c r="Z61" s="151">
        <v>0</v>
      </c>
      <c r="AA61" s="157">
        <f t="shared" si="57"/>
        <v>0</v>
      </c>
      <c r="AB61" s="157">
        <f t="shared" si="58"/>
        <v>0</v>
      </c>
      <c r="AD61" s="151">
        <v>0</v>
      </c>
      <c r="AE61" s="157">
        <f t="shared" si="59"/>
        <v>0</v>
      </c>
      <c r="AF61" s="157">
        <f t="shared" si="60"/>
        <v>0</v>
      </c>
      <c r="AH61" s="151">
        <v>22812.51</v>
      </c>
      <c r="AI61" s="151">
        <f t="shared" si="61"/>
        <v>1.3437684032265348E-3</v>
      </c>
      <c r="AJ61" s="151">
        <f t="shared" si="62"/>
        <v>1.4163818181994458E-6</v>
      </c>
      <c r="AL61" s="157">
        <v>0</v>
      </c>
      <c r="AN61" s="151">
        <v>0</v>
      </c>
      <c r="AO61" s="157">
        <f t="shared" si="63"/>
        <v>0</v>
      </c>
      <c r="AP61" s="157">
        <f t="shared" si="64"/>
        <v>0</v>
      </c>
      <c r="AR61" s="151">
        <v>0</v>
      </c>
      <c r="AS61" s="157">
        <f t="shared" si="65"/>
        <v>0</v>
      </c>
      <c r="AT61" s="157">
        <f t="shared" si="66"/>
        <v>0</v>
      </c>
      <c r="AV61" s="151">
        <v>0</v>
      </c>
      <c r="AW61" s="157">
        <f t="shared" si="67"/>
        <v>0</v>
      </c>
      <c r="AX61" s="159">
        <f t="shared" si="68"/>
        <v>0</v>
      </c>
      <c r="AZ61" s="151">
        <v>0</v>
      </c>
      <c r="BB61" s="151">
        <v>0</v>
      </c>
      <c r="BC61" s="160">
        <f t="shared" si="69"/>
        <v>0</v>
      </c>
      <c r="BD61" s="157">
        <f t="shared" si="70"/>
        <v>0</v>
      </c>
      <c r="BF61" s="136">
        <v>23677.86</v>
      </c>
      <c r="BG61" s="160">
        <f t="shared" si="71"/>
        <v>1.3947417502072961E-3</v>
      </c>
      <c r="BH61" s="157">
        <f t="shared" si="72"/>
        <v>2.3521753913355041E-6</v>
      </c>
      <c r="BJ61" s="136">
        <v>10357.82</v>
      </c>
      <c r="BK61" s="157">
        <f t="shared" si="73"/>
        <v>6.1012625275815187E-4</v>
      </c>
      <c r="BL61" s="157">
        <f t="shared" si="74"/>
        <v>8.231625429623356E-7</v>
      </c>
      <c r="BN61" s="151">
        <v>0</v>
      </c>
      <c r="BO61" s="157">
        <f t="shared" si="75"/>
        <v>0</v>
      </c>
      <c r="BP61" s="157">
        <f t="shared" si="76"/>
        <v>0</v>
      </c>
      <c r="BR61" s="151">
        <v>0</v>
      </c>
      <c r="BS61" s="157">
        <f t="shared" si="77"/>
        <v>0</v>
      </c>
      <c r="BT61" s="157">
        <f t="shared" si="78"/>
        <v>0</v>
      </c>
      <c r="BV61" s="136">
        <v>9755.59</v>
      </c>
      <c r="BW61" s="157">
        <f t="shared" si="79"/>
        <v>5.7465196056167222E-4</v>
      </c>
      <c r="BX61" s="157">
        <f t="shared" si="80"/>
        <v>1.0660399461165241E-6</v>
      </c>
      <c r="BZ61" s="151">
        <v>0</v>
      </c>
      <c r="CA61" s="157">
        <f t="shared" si="81"/>
        <v>0</v>
      </c>
      <c r="CB61" s="157">
        <f t="shared" si="82"/>
        <v>0</v>
      </c>
      <c r="CD61" s="151">
        <v>0</v>
      </c>
      <c r="CE61" s="157">
        <f t="shared" si="83"/>
        <v>0</v>
      </c>
      <c r="CF61" s="157">
        <f t="shared" si="84"/>
        <v>0</v>
      </c>
      <c r="CH61" s="151">
        <v>0</v>
      </c>
      <c r="CI61" s="157">
        <f t="shared" si="85"/>
        <v>0</v>
      </c>
      <c r="CJ61" s="157">
        <f t="shared" si="86"/>
        <v>0</v>
      </c>
      <c r="CL61" s="151">
        <v>0</v>
      </c>
      <c r="CM61" s="157">
        <f t="shared" si="87"/>
        <v>0</v>
      </c>
      <c r="CN61" s="157">
        <f t="shared" si="88"/>
        <v>0</v>
      </c>
      <c r="CP61" s="151">
        <v>0</v>
      </c>
      <c r="CQ61" s="157">
        <f t="shared" si="89"/>
        <v>0</v>
      </c>
      <c r="CR61" s="157">
        <f t="shared" si="90"/>
        <v>0</v>
      </c>
      <c r="CT61" s="151">
        <v>0</v>
      </c>
      <c r="CU61" s="157">
        <f t="shared" si="92"/>
        <v>0</v>
      </c>
      <c r="CV61" s="157">
        <f t="shared" si="93"/>
        <v>0</v>
      </c>
    </row>
    <row r="63" spans="1:100" x14ac:dyDescent="0.35">
      <c r="A63" s="137" t="s">
        <v>299</v>
      </c>
      <c r="B63" s="134"/>
      <c r="D63" s="136">
        <v>30934285.100000001</v>
      </c>
    </row>
    <row r="64" spans="1:100" x14ac:dyDescent="0.35">
      <c r="A64" s="137" t="s">
        <v>298</v>
      </c>
      <c r="B64" s="134"/>
      <c r="D64" s="136">
        <v>35157805.799999997</v>
      </c>
    </row>
    <row r="65" spans="1:100" x14ac:dyDescent="0.35">
      <c r="A65" s="137" t="s">
        <v>297</v>
      </c>
      <c r="B65" s="134"/>
      <c r="D65" s="136">
        <v>38959893.899999999</v>
      </c>
    </row>
    <row r="67" spans="1:100" ht="23.5" x14ac:dyDescent="0.55000000000000004">
      <c r="A67" s="170">
        <v>2</v>
      </c>
      <c r="B67" s="170"/>
      <c r="D67" s="169">
        <v>5</v>
      </c>
      <c r="E67" s="169"/>
      <c r="AU67" s="169"/>
    </row>
    <row r="68" spans="1:100" ht="21" x14ac:dyDescent="0.5">
      <c r="A68" s="169" t="s">
        <v>296</v>
      </c>
      <c r="B68" s="169"/>
      <c r="E68" s="166"/>
      <c r="F68" s="235">
        <v>7.5</v>
      </c>
      <c r="G68" s="235"/>
      <c r="H68" s="235"/>
      <c r="I68" s="169"/>
      <c r="J68" s="235">
        <v>7.8</v>
      </c>
      <c r="K68" s="235"/>
      <c r="L68" s="235"/>
      <c r="M68" s="169"/>
      <c r="N68" s="235">
        <v>8.15</v>
      </c>
      <c r="O68" s="235"/>
      <c r="P68" s="235"/>
      <c r="Q68" s="169"/>
      <c r="R68" s="235">
        <v>8.1999999999999993</v>
      </c>
      <c r="S68" s="235"/>
      <c r="T68" s="235"/>
      <c r="U68" s="169"/>
      <c r="V68" s="235">
        <v>8.6</v>
      </c>
      <c r="W68" s="235"/>
      <c r="X68" s="235"/>
      <c r="Y68" s="169"/>
      <c r="Z68" s="235">
        <v>8.8000000000000007</v>
      </c>
      <c r="AA68" s="235"/>
      <c r="AB68" s="235"/>
      <c r="AD68" s="235">
        <v>8.9</v>
      </c>
      <c r="AE68" s="235"/>
      <c r="AF68" s="235"/>
      <c r="AG68" s="169"/>
      <c r="AH68" s="235">
        <v>9.3000000000000007</v>
      </c>
      <c r="AI68" s="235"/>
      <c r="AJ68" s="235"/>
      <c r="AK68" s="169"/>
      <c r="AL68" s="169">
        <v>9.9</v>
      </c>
      <c r="AM68" s="169"/>
      <c r="AN68" s="234">
        <v>10</v>
      </c>
      <c r="AO68" s="234"/>
      <c r="AP68" s="234"/>
      <c r="AQ68" s="169"/>
      <c r="AR68" s="235">
        <v>10.1</v>
      </c>
      <c r="AS68" s="235"/>
      <c r="AT68" s="235"/>
      <c r="AU68" s="166"/>
      <c r="AV68" s="169">
        <v>10.3</v>
      </c>
      <c r="AW68" s="169"/>
      <c r="AX68" s="169"/>
      <c r="AZ68" s="169">
        <v>10.5</v>
      </c>
      <c r="BA68" s="169"/>
      <c r="BB68" s="234">
        <v>10.7</v>
      </c>
      <c r="BC68" s="234"/>
      <c r="BD68" s="234"/>
      <c r="BE68" s="169"/>
      <c r="BF68" s="169">
        <v>11.4</v>
      </c>
      <c r="BG68" s="169"/>
      <c r="BH68" s="169"/>
      <c r="BI68" s="169"/>
      <c r="BJ68" s="169">
        <v>11.8</v>
      </c>
      <c r="BK68" s="169"/>
      <c r="BL68" s="169"/>
      <c r="BN68" s="169">
        <v>12.84</v>
      </c>
      <c r="BO68" s="169"/>
      <c r="BP68" s="169"/>
      <c r="BR68" s="169">
        <v>14.9</v>
      </c>
      <c r="BS68" s="169"/>
      <c r="BT68" s="169"/>
      <c r="BU68" s="169"/>
      <c r="BV68" s="169">
        <v>15.9</v>
      </c>
      <c r="BW68" s="169"/>
      <c r="BX68" s="169"/>
      <c r="BY68" s="169"/>
      <c r="BZ68" s="169">
        <v>16.97</v>
      </c>
      <c r="CA68" s="169"/>
      <c r="CB68" s="169"/>
      <c r="CC68" s="169"/>
      <c r="CD68" s="234">
        <v>17.100000000000001</v>
      </c>
      <c r="CE68" s="234"/>
      <c r="CF68" s="234"/>
      <c r="CG68" s="169"/>
      <c r="CH68" s="235">
        <v>17.5</v>
      </c>
      <c r="CI68" s="235"/>
      <c r="CJ68" s="235"/>
      <c r="CK68" s="169"/>
      <c r="CL68" s="235">
        <v>18.5</v>
      </c>
      <c r="CM68" s="235"/>
      <c r="CN68" s="235"/>
      <c r="CO68" s="169"/>
      <c r="CP68" s="235">
        <v>19.7</v>
      </c>
      <c r="CQ68" s="235"/>
      <c r="CR68" s="235"/>
      <c r="CS68" s="169"/>
      <c r="CT68" s="235">
        <v>20.8</v>
      </c>
      <c r="CU68" s="235"/>
      <c r="CV68" s="235"/>
    </row>
    <row r="69" spans="1:100" ht="15.5" x14ac:dyDescent="0.35">
      <c r="A69" s="153" t="s">
        <v>46</v>
      </c>
      <c r="B69" s="153" t="s">
        <v>295</v>
      </c>
      <c r="D69" s="166" t="s">
        <v>294</v>
      </c>
      <c r="E69" s="168"/>
      <c r="F69" s="153" t="s">
        <v>280</v>
      </c>
      <c r="G69" s="165" t="s">
        <v>282</v>
      </c>
      <c r="H69" s="164" t="s">
        <v>281</v>
      </c>
      <c r="I69" s="166"/>
      <c r="J69" s="153" t="s">
        <v>279</v>
      </c>
      <c r="K69" s="165" t="s">
        <v>282</v>
      </c>
      <c r="L69" s="164" t="s">
        <v>281</v>
      </c>
      <c r="M69" s="166"/>
      <c r="N69" s="153" t="s">
        <v>278</v>
      </c>
      <c r="O69" s="165" t="s">
        <v>282</v>
      </c>
      <c r="P69" s="164" t="s">
        <v>281</v>
      </c>
      <c r="Q69" s="166"/>
      <c r="R69" s="153" t="s">
        <v>277</v>
      </c>
      <c r="S69" s="165" t="s">
        <v>282</v>
      </c>
      <c r="T69" s="164" t="s">
        <v>281</v>
      </c>
      <c r="U69" s="166"/>
      <c r="V69" s="153" t="s">
        <v>293</v>
      </c>
      <c r="W69" s="165" t="s">
        <v>282</v>
      </c>
      <c r="X69" s="164" t="s">
        <v>281</v>
      </c>
      <c r="Y69" s="166"/>
      <c r="Z69" s="153" t="s">
        <v>292</v>
      </c>
      <c r="AA69" s="165" t="s">
        <v>282</v>
      </c>
      <c r="AB69" s="164" t="s">
        <v>281</v>
      </c>
      <c r="AD69" s="153" t="s">
        <v>291</v>
      </c>
      <c r="AE69" s="165" t="s">
        <v>282</v>
      </c>
      <c r="AF69" s="164" t="s">
        <v>281</v>
      </c>
      <c r="AG69" s="166"/>
      <c r="AH69" s="153" t="s">
        <v>290</v>
      </c>
      <c r="AI69" s="165" t="s">
        <v>282</v>
      </c>
      <c r="AJ69" s="164" t="s">
        <v>281</v>
      </c>
      <c r="AK69" s="166"/>
      <c r="AL69" s="166" t="s">
        <v>171</v>
      </c>
      <c r="AM69" s="166"/>
      <c r="AN69" s="153" t="s">
        <v>272</v>
      </c>
      <c r="AO69" s="165" t="s">
        <v>282</v>
      </c>
      <c r="AP69" s="164" t="s">
        <v>281</v>
      </c>
      <c r="AQ69" s="166"/>
      <c r="AR69" s="153" t="s">
        <v>289</v>
      </c>
      <c r="AS69" s="165" t="s">
        <v>282</v>
      </c>
      <c r="AT69" s="164" t="s">
        <v>281</v>
      </c>
      <c r="AU69" s="168"/>
      <c r="AV69" s="153" t="s">
        <v>288</v>
      </c>
      <c r="AW69" s="165" t="s">
        <v>282</v>
      </c>
      <c r="AX69" s="167" t="s">
        <v>281</v>
      </c>
      <c r="AZ69" s="166" t="s">
        <v>287</v>
      </c>
      <c r="BA69" s="166"/>
      <c r="BB69" s="153" t="s">
        <v>269</v>
      </c>
      <c r="BC69" s="165" t="s">
        <v>282</v>
      </c>
      <c r="BD69" s="164" t="s">
        <v>281</v>
      </c>
      <c r="BE69" s="166"/>
      <c r="BF69" s="166" t="s">
        <v>268</v>
      </c>
      <c r="BG69" s="165" t="s">
        <v>282</v>
      </c>
      <c r="BH69" s="164" t="s">
        <v>281</v>
      </c>
      <c r="BI69" s="166"/>
      <c r="BJ69" s="166" t="s">
        <v>286</v>
      </c>
      <c r="BK69" s="165" t="s">
        <v>282</v>
      </c>
      <c r="BL69" s="164" t="s">
        <v>281</v>
      </c>
      <c r="BN69" s="166" t="s">
        <v>285</v>
      </c>
      <c r="BO69" s="165" t="s">
        <v>282</v>
      </c>
      <c r="BP69" s="164" t="s">
        <v>281</v>
      </c>
      <c r="BR69" s="166" t="s">
        <v>265</v>
      </c>
      <c r="BS69" s="165" t="s">
        <v>282</v>
      </c>
      <c r="BT69" s="164" t="s">
        <v>281</v>
      </c>
      <c r="BU69" s="166"/>
      <c r="BV69" s="166" t="s">
        <v>264</v>
      </c>
      <c r="BW69" s="165" t="s">
        <v>282</v>
      </c>
      <c r="BX69" s="164" t="s">
        <v>281</v>
      </c>
      <c r="BY69" s="166"/>
      <c r="BZ69" s="153" t="s">
        <v>284</v>
      </c>
      <c r="CA69" s="165" t="s">
        <v>282</v>
      </c>
      <c r="CB69" s="167" t="s">
        <v>281</v>
      </c>
      <c r="CC69" s="166"/>
      <c r="CD69" s="153" t="s">
        <v>283</v>
      </c>
      <c r="CE69" s="165" t="s">
        <v>282</v>
      </c>
      <c r="CF69" s="167" t="s">
        <v>281</v>
      </c>
      <c r="CG69" s="166"/>
      <c r="CH69" s="153" t="s">
        <v>261</v>
      </c>
      <c r="CI69" s="165" t="s">
        <v>282</v>
      </c>
      <c r="CJ69" s="167" t="s">
        <v>281</v>
      </c>
      <c r="CK69" s="166"/>
      <c r="CL69" s="153" t="s">
        <v>260</v>
      </c>
      <c r="CM69" s="165" t="s">
        <v>282</v>
      </c>
      <c r="CN69" s="167" t="s">
        <v>281</v>
      </c>
      <c r="CO69" s="166"/>
      <c r="CP69" s="153" t="s">
        <v>259</v>
      </c>
      <c r="CQ69" s="165" t="s">
        <v>282</v>
      </c>
      <c r="CR69" s="167" t="s">
        <v>281</v>
      </c>
      <c r="CS69" s="166"/>
      <c r="CT69" s="166" t="s">
        <v>258</v>
      </c>
      <c r="CU69" s="165" t="s">
        <v>282</v>
      </c>
      <c r="CV69" s="164" t="s">
        <v>281</v>
      </c>
    </row>
    <row r="70" spans="1:100" s="162" customFormat="1" ht="15.5" x14ac:dyDescent="0.35">
      <c r="A70" s="154">
        <v>600</v>
      </c>
      <c r="B70" s="154">
        <f>A70/600</f>
        <v>1</v>
      </c>
      <c r="D70" s="136">
        <v>33070254.699999999</v>
      </c>
      <c r="F70" s="161">
        <v>0</v>
      </c>
      <c r="G70" s="157">
        <f t="shared" ref="G70:G90" si="94">F70/D70*B70</f>
        <v>0</v>
      </c>
      <c r="H70" s="157">
        <f t="shared" ref="H70:H90" si="95">G70*0.005/$AI$3*$F$6/$AH$6</f>
        <v>0</v>
      </c>
      <c r="J70" s="161">
        <v>270440.11</v>
      </c>
      <c r="K70" s="157">
        <f t="shared" ref="K70:K90" si="96">J70/D70*B70</f>
        <v>8.1777449993452878E-3</v>
      </c>
      <c r="L70" s="157">
        <f t="shared" ref="L70:L90" si="97">K70*0.005/$AI$3*$J$6/$AH$6</f>
        <v>7.9965227523251556E-6</v>
      </c>
      <c r="N70" s="161">
        <v>0</v>
      </c>
      <c r="O70" s="157">
        <f t="shared" ref="O70:O90" si="98">N70/D70*B70</f>
        <v>0</v>
      </c>
      <c r="P70" s="157">
        <f t="shared" ref="P70:P90" si="99">O70*0.005/$AI$3*$N$6/$AH$6</f>
        <v>0</v>
      </c>
      <c r="R70" s="161">
        <v>0</v>
      </c>
      <c r="S70" s="157">
        <f t="shared" ref="S70:S90" si="100">R70/D70*B70</f>
        <v>0</v>
      </c>
      <c r="T70" s="157">
        <f t="shared" ref="T70:T90" si="101">S70*0.005/$AI$3*$R$6/$AH$6</f>
        <v>0</v>
      </c>
      <c r="V70" s="161">
        <v>0</v>
      </c>
      <c r="W70" s="157">
        <f t="shared" ref="W70:W90" si="102">V70/D70*B70</f>
        <v>0</v>
      </c>
      <c r="X70" s="157">
        <f t="shared" ref="X70:X90" si="103">W70*0.005/$AI$3*$V$6/$AH$6</f>
        <v>0</v>
      </c>
      <c r="Z70" s="161">
        <v>0</v>
      </c>
      <c r="AA70" s="157">
        <f t="shared" ref="AA70:AA90" si="104">Z70/D70*B70</f>
        <v>0</v>
      </c>
      <c r="AB70" s="157">
        <f t="shared" ref="AB70:AB90" si="105">AA70*0.005/$AI$3*$Z$6/$AH$6</f>
        <v>0</v>
      </c>
      <c r="AD70" s="161">
        <v>0</v>
      </c>
      <c r="AE70" s="157">
        <f t="shared" ref="AE70:AE90" si="106">AD70/D70*B70</f>
        <v>0</v>
      </c>
      <c r="AF70" s="157">
        <f t="shared" ref="AF70:AF90" si="107">AE70*0.005/$AI$3*$AD$6/$AH$6</f>
        <v>0</v>
      </c>
      <c r="AH70" s="161">
        <v>159865668.19999999</v>
      </c>
      <c r="AI70" s="161">
        <f t="shared" ref="AI70:AI90" si="108">AH70/D70*B70</f>
        <v>4.8341226776218322</v>
      </c>
      <c r="AJ70" s="161">
        <f t="shared" ref="AJ70:AJ90" si="109">AI70/$AI$3*$AJ$3</f>
        <v>5.6273767841619185E-3</v>
      </c>
      <c r="AL70" s="161">
        <v>0</v>
      </c>
      <c r="AN70" s="161">
        <v>109993.42</v>
      </c>
      <c r="AO70" s="157">
        <f t="shared" ref="AO70:AO90" si="110">AN70/D70*B70</f>
        <v>3.3260530043634651E-3</v>
      </c>
      <c r="AP70" s="157">
        <f t="shared" ref="AP70:AP90" si="111">AO70*0.005/$AI$3*$AN$6/$AH$6</f>
        <v>4.4913353386123876E-6</v>
      </c>
      <c r="AR70" s="161">
        <v>0</v>
      </c>
      <c r="AS70" s="157">
        <f t="shared" ref="AS70:AS90" si="112">AR70/D70*B70</f>
        <v>0</v>
      </c>
      <c r="AT70" s="157">
        <f t="shared" ref="AT70:AT90" si="113">AS70*0.005/$AI$3*$AR$6/$AH$6</f>
        <v>0</v>
      </c>
      <c r="AV70" s="138">
        <v>0</v>
      </c>
      <c r="AW70" s="157">
        <f t="shared" ref="AW70:AW90" si="114">AV70/D70*B70</f>
        <v>0</v>
      </c>
      <c r="AX70" s="159">
        <f t="shared" ref="AX70:AX90" si="115">AW70*0.005/$AI$3*$AV$6/$AH$6</f>
        <v>0</v>
      </c>
      <c r="AZ70" s="161">
        <v>0</v>
      </c>
      <c r="BB70" s="161">
        <v>0</v>
      </c>
      <c r="BC70" s="160">
        <f t="shared" ref="BC70:BC90" si="116">BB70/D70*B70</f>
        <v>0</v>
      </c>
      <c r="BD70" s="157">
        <f t="shared" ref="BD70:BD90" si="117">BC70*0.005/$AI$3*$BB$6/$AH$6</f>
        <v>0</v>
      </c>
      <c r="BF70" s="161">
        <v>15976.01</v>
      </c>
      <c r="BG70" s="160">
        <f t="shared" ref="BG70:BG90" si="118">BF70/D70*B70</f>
        <v>4.8309304373153199E-4</v>
      </c>
      <c r="BH70" s="157">
        <f t="shared" ref="BH70:BH90" si="119">BG70*0.005/$AI$3*$BF$6/$AH$6</f>
        <v>8.9978571424168889E-7</v>
      </c>
      <c r="BJ70" s="161">
        <v>0</v>
      </c>
      <c r="BK70" s="157">
        <f t="shared" ref="BK70:BK90" si="120">BJ70/D70*B70</f>
        <v>0</v>
      </c>
      <c r="BL70" s="157">
        <f t="shared" ref="BL70:BL90" si="121">BK70*0.005/$AI$3*$BJ$6/$AH$6</f>
        <v>0</v>
      </c>
      <c r="BN70" s="161">
        <v>0</v>
      </c>
      <c r="BO70" s="157">
        <f t="shared" ref="BO70:BO90" si="122">BN70/D70*B70</f>
        <v>0</v>
      </c>
      <c r="BP70" s="157">
        <f t="shared" ref="BP70:BP90" si="123">BO70*0.005/$AI$3*$BN$6/$AH$6</f>
        <v>0</v>
      </c>
      <c r="BR70" s="161">
        <v>0</v>
      </c>
      <c r="BS70" s="157">
        <f t="shared" ref="BS70:BS90" si="124">BR70/D70*B70</f>
        <v>0</v>
      </c>
      <c r="BT70" s="157">
        <f t="shared" ref="BT70:BT90" si="125">BS70*0.005/$AI$3*$BR$6/$AH$6</f>
        <v>0</v>
      </c>
      <c r="BV70" s="161">
        <v>0</v>
      </c>
      <c r="BW70" s="157">
        <f t="shared" ref="BW70:BW90" si="126">BV70/D70*B70</f>
        <v>0</v>
      </c>
      <c r="BX70" s="157">
        <f t="shared" ref="BX70:BX90" si="127">BW70*0.005/$AI$3*$BV$6/$AH$6</f>
        <v>0</v>
      </c>
      <c r="BZ70" s="161">
        <v>0</v>
      </c>
      <c r="CA70" s="157">
        <f t="shared" ref="CA70:CA90" si="128">BZ70/D70*B70</f>
        <v>0</v>
      </c>
      <c r="CB70" s="157">
        <f t="shared" ref="CB70:CB90" si="129">CA70*0.005/$AI$3*$BZ$6/$AH$6</f>
        <v>0</v>
      </c>
      <c r="CD70" s="161">
        <v>0</v>
      </c>
      <c r="CE70" s="157">
        <f t="shared" ref="CE70:CE90" si="130">CD70/D70*B70</f>
        <v>0</v>
      </c>
      <c r="CF70" s="157">
        <f t="shared" ref="CF70:CF90" si="131">CE70*0.005/$AI$3*$CD$6/$AH$6</f>
        <v>0</v>
      </c>
      <c r="CH70" s="161">
        <v>0</v>
      </c>
      <c r="CI70" s="157">
        <f t="shared" ref="CI70:CI90" si="132">CH70/D70*B70</f>
        <v>0</v>
      </c>
      <c r="CJ70" s="157">
        <f t="shared" ref="CJ70:CJ90" si="133">CI70*0.005/$AI$3*$CH$6/$AH$6</f>
        <v>0</v>
      </c>
      <c r="CL70" s="161">
        <v>0</v>
      </c>
      <c r="CM70" s="157">
        <f t="shared" ref="CM70:CM90" si="134">CL70/D70*B70</f>
        <v>0</v>
      </c>
      <c r="CN70" s="157">
        <f t="shared" ref="CN70:CN90" si="135">CM70*0.005/$AI$3*$CL$6/$AH$6</f>
        <v>0</v>
      </c>
      <c r="CP70" s="161">
        <v>0</v>
      </c>
      <c r="CQ70" s="157">
        <f t="shared" ref="CQ70:CQ90" si="136">CP70/D70*B70</f>
        <v>0</v>
      </c>
      <c r="CR70" s="159">
        <f t="shared" ref="CR70:CR90" si="137">CQ70*0.005/$AI$3*$CP$6/$AH$6</f>
        <v>0</v>
      </c>
      <c r="CT70" s="161">
        <v>0</v>
      </c>
      <c r="CU70" s="157">
        <f t="shared" ref="CU70:CU90" si="138">CT70/D70*B70</f>
        <v>0</v>
      </c>
      <c r="CV70" s="157">
        <f t="shared" ref="CV70:CV90" si="139">CU70*0.005/$AI$3*$CT$6/$AH$6</f>
        <v>0</v>
      </c>
    </row>
    <row r="71" spans="1:100" s="162" customFormat="1" ht="15.5" x14ac:dyDescent="0.35">
      <c r="A71" s="154">
        <v>625</v>
      </c>
      <c r="B71" s="154">
        <f t="shared" ref="B71:B90" si="140">A71/$A$70</f>
        <v>1.0416666666666667</v>
      </c>
      <c r="D71" s="136">
        <v>34225187.799999997</v>
      </c>
      <c r="F71" s="161">
        <v>0</v>
      </c>
      <c r="G71" s="157">
        <f t="shared" si="94"/>
        <v>0</v>
      </c>
      <c r="H71" s="157">
        <f t="shared" si="95"/>
        <v>0</v>
      </c>
      <c r="J71" s="161">
        <v>247324.96</v>
      </c>
      <c r="K71" s="157">
        <f t="shared" si="96"/>
        <v>7.5275019138585034E-3</v>
      </c>
      <c r="L71" s="157">
        <f t="shared" si="97"/>
        <v>7.3606893253775715E-6</v>
      </c>
      <c r="N71" s="161">
        <v>0</v>
      </c>
      <c r="O71" s="157">
        <f t="shared" si="98"/>
        <v>0</v>
      </c>
      <c r="P71" s="157">
        <f t="shared" si="99"/>
        <v>0</v>
      </c>
      <c r="R71" s="161">
        <v>0</v>
      </c>
      <c r="S71" s="157">
        <f t="shared" si="100"/>
        <v>0</v>
      </c>
      <c r="T71" s="157">
        <f t="shared" si="101"/>
        <v>0</v>
      </c>
      <c r="V71" s="161">
        <v>0</v>
      </c>
      <c r="W71" s="157">
        <f t="shared" si="102"/>
        <v>0</v>
      </c>
      <c r="X71" s="157">
        <f t="shared" si="103"/>
        <v>0</v>
      </c>
      <c r="Z71" s="161">
        <v>0</v>
      </c>
      <c r="AA71" s="157">
        <f t="shared" si="104"/>
        <v>0</v>
      </c>
      <c r="AB71" s="157">
        <f t="shared" si="105"/>
        <v>0</v>
      </c>
      <c r="AD71" s="161">
        <v>0</v>
      </c>
      <c r="AE71" s="157">
        <f t="shared" si="106"/>
        <v>0</v>
      </c>
      <c r="AF71" s="157">
        <f t="shared" si="107"/>
        <v>0</v>
      </c>
      <c r="AH71" s="161">
        <v>149771040.30000001</v>
      </c>
      <c r="AI71" s="161">
        <f t="shared" si="108"/>
        <v>4.5583825930825146</v>
      </c>
      <c r="AJ71" s="161">
        <f t="shared" si="109"/>
        <v>5.3063892019926621E-3</v>
      </c>
      <c r="AL71" s="161">
        <v>0</v>
      </c>
      <c r="AN71" s="161">
        <v>126876.24</v>
      </c>
      <c r="AO71" s="157">
        <f t="shared" si="110"/>
        <v>3.8615639093732023E-3</v>
      </c>
      <c r="AP71" s="157">
        <f t="shared" si="111"/>
        <v>5.2144624351220329E-6</v>
      </c>
      <c r="AR71" s="161">
        <v>0</v>
      </c>
      <c r="AS71" s="157">
        <f t="shared" si="112"/>
        <v>0</v>
      </c>
      <c r="AT71" s="157">
        <f t="shared" si="113"/>
        <v>0</v>
      </c>
      <c r="AV71" s="161">
        <v>0</v>
      </c>
      <c r="AW71" s="157">
        <f t="shared" si="114"/>
        <v>0</v>
      </c>
      <c r="AX71" s="159">
        <f t="shared" si="115"/>
        <v>0</v>
      </c>
      <c r="AZ71" s="161">
        <v>0</v>
      </c>
      <c r="BB71" s="161">
        <v>0</v>
      </c>
      <c r="BC71" s="160">
        <f t="shared" si="116"/>
        <v>0</v>
      </c>
      <c r="BD71" s="157">
        <f t="shared" si="117"/>
        <v>0</v>
      </c>
      <c r="BF71" s="161">
        <v>22562.35</v>
      </c>
      <c r="BG71" s="160">
        <f t="shared" si="118"/>
        <v>6.8670033467768644E-4</v>
      </c>
      <c r="BH71" s="157">
        <f t="shared" si="119"/>
        <v>1.2790147966844736E-6</v>
      </c>
      <c r="BJ71" s="161">
        <v>0</v>
      </c>
      <c r="BK71" s="157">
        <f t="shared" si="120"/>
        <v>0</v>
      </c>
      <c r="BL71" s="157">
        <f t="shared" si="121"/>
        <v>0</v>
      </c>
      <c r="BN71" s="161">
        <v>0</v>
      </c>
      <c r="BO71" s="157">
        <f t="shared" si="122"/>
        <v>0</v>
      </c>
      <c r="BP71" s="157">
        <f t="shared" si="123"/>
        <v>0</v>
      </c>
      <c r="BR71" s="161">
        <v>0</v>
      </c>
      <c r="BS71" s="157">
        <f t="shared" si="124"/>
        <v>0</v>
      </c>
      <c r="BT71" s="157">
        <f t="shared" si="125"/>
        <v>0</v>
      </c>
      <c r="BV71" s="161">
        <v>0</v>
      </c>
      <c r="BW71" s="157">
        <f t="shared" si="126"/>
        <v>0</v>
      </c>
      <c r="BX71" s="157">
        <f t="shared" si="127"/>
        <v>0</v>
      </c>
      <c r="BZ71" s="161">
        <v>0</v>
      </c>
      <c r="CA71" s="157">
        <f t="shared" si="128"/>
        <v>0</v>
      </c>
      <c r="CB71" s="157">
        <f t="shared" si="129"/>
        <v>0</v>
      </c>
      <c r="CD71" s="161">
        <v>0</v>
      </c>
      <c r="CE71" s="157">
        <f t="shared" si="130"/>
        <v>0</v>
      </c>
      <c r="CF71" s="157">
        <f t="shared" si="131"/>
        <v>0</v>
      </c>
      <c r="CH71" s="161">
        <v>0</v>
      </c>
      <c r="CI71" s="157">
        <f t="shared" si="132"/>
        <v>0</v>
      </c>
      <c r="CJ71" s="157">
        <f t="shared" si="133"/>
        <v>0</v>
      </c>
      <c r="CL71" s="161">
        <v>0</v>
      </c>
      <c r="CM71" s="157">
        <f t="shared" si="134"/>
        <v>0</v>
      </c>
      <c r="CN71" s="157">
        <f t="shared" si="135"/>
        <v>0</v>
      </c>
      <c r="CP71" s="161">
        <v>0</v>
      </c>
      <c r="CQ71" s="157">
        <f t="shared" si="136"/>
        <v>0</v>
      </c>
      <c r="CR71" s="159">
        <f t="shared" si="137"/>
        <v>0</v>
      </c>
      <c r="CT71" s="161">
        <v>0</v>
      </c>
      <c r="CU71" s="157">
        <f t="shared" si="138"/>
        <v>0</v>
      </c>
      <c r="CV71" s="157">
        <f t="shared" si="139"/>
        <v>0</v>
      </c>
    </row>
    <row r="72" spans="1:100" s="162" customFormat="1" ht="15.5" x14ac:dyDescent="0.35">
      <c r="A72" s="154">
        <v>650</v>
      </c>
      <c r="B72" s="154">
        <f t="shared" si="140"/>
        <v>1.0833333333333333</v>
      </c>
      <c r="D72" s="136">
        <v>27130697.5</v>
      </c>
      <c r="F72" s="161">
        <v>0</v>
      </c>
      <c r="G72" s="157">
        <f t="shared" si="94"/>
        <v>0</v>
      </c>
      <c r="H72" s="157">
        <f t="shared" si="95"/>
        <v>0</v>
      </c>
      <c r="J72" s="161">
        <v>252086.85</v>
      </c>
      <c r="K72" s="157">
        <f t="shared" si="96"/>
        <v>1.0065870495957576E-2</v>
      </c>
      <c r="L72" s="157">
        <f t="shared" si="97"/>
        <v>9.8428065988029047E-6</v>
      </c>
      <c r="N72" s="161">
        <v>0</v>
      </c>
      <c r="O72" s="157">
        <f t="shared" si="98"/>
        <v>0</v>
      </c>
      <c r="P72" s="157">
        <f t="shared" si="99"/>
        <v>0</v>
      </c>
      <c r="R72" s="161">
        <v>5088.72</v>
      </c>
      <c r="S72" s="157">
        <f t="shared" si="100"/>
        <v>2.0319344904420536E-4</v>
      </c>
      <c r="T72" s="157">
        <f t="shared" si="101"/>
        <v>2.0815205430383319E-7</v>
      </c>
      <c r="V72" s="161">
        <v>0</v>
      </c>
      <c r="W72" s="157">
        <f t="shared" si="102"/>
        <v>0</v>
      </c>
      <c r="X72" s="157">
        <f t="shared" si="103"/>
        <v>0</v>
      </c>
      <c r="Z72" s="161">
        <v>0</v>
      </c>
      <c r="AA72" s="157">
        <f t="shared" si="104"/>
        <v>0</v>
      </c>
      <c r="AB72" s="157">
        <f t="shared" si="105"/>
        <v>0</v>
      </c>
      <c r="AD72" s="161">
        <v>0</v>
      </c>
      <c r="AE72" s="157">
        <f t="shared" si="106"/>
        <v>0</v>
      </c>
      <c r="AF72" s="157">
        <f t="shared" si="107"/>
        <v>0</v>
      </c>
      <c r="AH72" s="161">
        <v>154253202.69999999</v>
      </c>
      <c r="AI72" s="161">
        <f t="shared" si="108"/>
        <v>6.1593564359461572</v>
      </c>
      <c r="AJ72" s="161">
        <f t="shared" si="109"/>
        <v>7.1700744322180376E-3</v>
      </c>
      <c r="AL72" s="161">
        <v>0</v>
      </c>
      <c r="AN72" s="161">
        <v>126862.46</v>
      </c>
      <c r="AO72" s="157">
        <f t="shared" si="110"/>
        <v>5.0656394538572654E-3</v>
      </c>
      <c r="AP72" s="157">
        <f t="shared" si="111"/>
        <v>6.8403857250412145E-6</v>
      </c>
      <c r="AR72" s="161">
        <v>0</v>
      </c>
      <c r="AS72" s="157">
        <f t="shared" si="112"/>
        <v>0</v>
      </c>
      <c r="AT72" s="157">
        <f t="shared" si="113"/>
        <v>0</v>
      </c>
      <c r="AV72" s="161">
        <v>0</v>
      </c>
      <c r="AW72" s="157">
        <f t="shared" si="114"/>
        <v>0</v>
      </c>
      <c r="AX72" s="159">
        <f t="shared" si="115"/>
        <v>0</v>
      </c>
      <c r="AZ72" s="161">
        <v>0</v>
      </c>
      <c r="BB72" s="161">
        <v>0</v>
      </c>
      <c r="BC72" s="160">
        <f t="shared" si="116"/>
        <v>0</v>
      </c>
      <c r="BD72" s="157">
        <f t="shared" si="117"/>
        <v>0</v>
      </c>
      <c r="BF72" s="161">
        <v>26792.15</v>
      </c>
      <c r="BG72" s="160">
        <f t="shared" si="118"/>
        <v>1.069815074480362E-3</v>
      </c>
      <c r="BH72" s="157">
        <f t="shared" si="119"/>
        <v>1.9925857624908869E-6</v>
      </c>
      <c r="BJ72" s="161">
        <v>0</v>
      </c>
      <c r="BK72" s="157">
        <f t="shared" si="120"/>
        <v>0</v>
      </c>
      <c r="BL72" s="157">
        <f t="shared" si="121"/>
        <v>0</v>
      </c>
      <c r="BN72" s="161">
        <v>0</v>
      </c>
      <c r="BO72" s="157">
        <f t="shared" si="122"/>
        <v>0</v>
      </c>
      <c r="BP72" s="157">
        <f t="shared" si="123"/>
        <v>0</v>
      </c>
      <c r="BR72" s="161">
        <v>0</v>
      </c>
      <c r="BS72" s="157">
        <f t="shared" si="124"/>
        <v>0</v>
      </c>
      <c r="BT72" s="157">
        <f t="shared" si="125"/>
        <v>0</v>
      </c>
      <c r="BV72" s="161">
        <v>0</v>
      </c>
      <c r="BW72" s="157">
        <f t="shared" si="126"/>
        <v>0</v>
      </c>
      <c r="BX72" s="157">
        <f t="shared" si="127"/>
        <v>0</v>
      </c>
      <c r="BZ72" s="161">
        <v>0</v>
      </c>
      <c r="CA72" s="157">
        <f t="shared" si="128"/>
        <v>0</v>
      </c>
      <c r="CB72" s="157">
        <f t="shared" si="129"/>
        <v>0</v>
      </c>
      <c r="CD72" s="161">
        <v>0</v>
      </c>
      <c r="CE72" s="157">
        <f t="shared" si="130"/>
        <v>0</v>
      </c>
      <c r="CF72" s="157">
        <f t="shared" si="131"/>
        <v>0</v>
      </c>
      <c r="CH72" s="161">
        <v>0</v>
      </c>
      <c r="CI72" s="157">
        <f t="shared" si="132"/>
        <v>0</v>
      </c>
      <c r="CJ72" s="157">
        <f t="shared" si="133"/>
        <v>0</v>
      </c>
      <c r="CL72" s="161">
        <v>0</v>
      </c>
      <c r="CM72" s="157">
        <f t="shared" si="134"/>
        <v>0</v>
      </c>
      <c r="CN72" s="157">
        <f t="shared" si="135"/>
        <v>0</v>
      </c>
      <c r="CP72" s="163">
        <v>0</v>
      </c>
      <c r="CQ72" s="157">
        <f t="shared" si="136"/>
        <v>0</v>
      </c>
      <c r="CR72" s="159">
        <f t="shared" si="137"/>
        <v>0</v>
      </c>
      <c r="CT72" s="161">
        <v>0</v>
      </c>
      <c r="CU72" s="157">
        <f t="shared" si="138"/>
        <v>0</v>
      </c>
      <c r="CV72" s="157">
        <f t="shared" si="139"/>
        <v>0</v>
      </c>
    </row>
    <row r="73" spans="1:100" s="162" customFormat="1" ht="15.5" x14ac:dyDescent="0.35">
      <c r="A73" s="154">
        <v>675</v>
      </c>
      <c r="B73" s="154">
        <f t="shared" si="140"/>
        <v>1.125</v>
      </c>
      <c r="D73" s="136">
        <v>43589223.600000001</v>
      </c>
      <c r="F73" s="161">
        <v>0</v>
      </c>
      <c r="G73" s="157">
        <f t="shared" si="94"/>
        <v>0</v>
      </c>
      <c r="H73" s="157">
        <f t="shared" si="95"/>
        <v>0</v>
      </c>
      <c r="J73" s="161">
        <v>160663.35999999999</v>
      </c>
      <c r="K73" s="157">
        <f t="shared" si="96"/>
        <v>4.1465817711880508E-3</v>
      </c>
      <c r="L73" s="157">
        <f t="shared" si="97"/>
        <v>4.0546917861019946E-6</v>
      </c>
      <c r="N73" s="161">
        <v>0</v>
      </c>
      <c r="O73" s="157">
        <f t="shared" si="98"/>
        <v>0</v>
      </c>
      <c r="P73" s="157">
        <f t="shared" si="99"/>
        <v>0</v>
      </c>
      <c r="R73" s="161">
        <v>10036.16</v>
      </c>
      <c r="S73" s="157">
        <f t="shared" si="100"/>
        <v>2.590245723027744E-4</v>
      </c>
      <c r="T73" s="157">
        <f t="shared" si="101"/>
        <v>2.6534564521449983E-7</v>
      </c>
      <c r="V73" s="161">
        <v>0</v>
      </c>
      <c r="W73" s="157">
        <f t="shared" si="102"/>
        <v>0</v>
      </c>
      <c r="X73" s="157">
        <f t="shared" si="103"/>
        <v>0</v>
      </c>
      <c r="Z73" s="161">
        <v>0</v>
      </c>
      <c r="AA73" s="157">
        <f t="shared" si="104"/>
        <v>0</v>
      </c>
      <c r="AB73" s="157">
        <f t="shared" si="105"/>
        <v>0</v>
      </c>
      <c r="AD73" s="161">
        <v>0</v>
      </c>
      <c r="AE73" s="157">
        <f t="shared" si="106"/>
        <v>0</v>
      </c>
      <c r="AF73" s="157">
        <f t="shared" si="107"/>
        <v>0</v>
      </c>
      <c r="AH73" s="161">
        <v>118874143.8</v>
      </c>
      <c r="AI73" s="161">
        <f t="shared" si="108"/>
        <v>3.0680383987155944</v>
      </c>
      <c r="AJ73" s="161">
        <f t="shared" si="109"/>
        <v>3.571487363730504E-3</v>
      </c>
      <c r="AL73" s="161">
        <v>0</v>
      </c>
      <c r="AN73" s="161">
        <v>90754.6</v>
      </c>
      <c r="AO73" s="157">
        <f t="shared" si="110"/>
        <v>2.3422973975613555E-3</v>
      </c>
      <c r="AP73" s="157">
        <f t="shared" si="111"/>
        <v>3.1629210542964443E-6</v>
      </c>
      <c r="AR73" s="161">
        <v>0</v>
      </c>
      <c r="AS73" s="157">
        <f t="shared" si="112"/>
        <v>0</v>
      </c>
      <c r="AT73" s="157">
        <f t="shared" si="113"/>
        <v>0</v>
      </c>
      <c r="AV73" s="161">
        <v>0</v>
      </c>
      <c r="AW73" s="157">
        <f t="shared" si="114"/>
        <v>0</v>
      </c>
      <c r="AX73" s="159">
        <f t="shared" si="115"/>
        <v>0</v>
      </c>
      <c r="AZ73" s="161">
        <v>0</v>
      </c>
      <c r="BB73" s="161">
        <v>0</v>
      </c>
      <c r="BC73" s="160">
        <f t="shared" si="116"/>
        <v>0</v>
      </c>
      <c r="BD73" s="157">
        <f t="shared" si="117"/>
        <v>0</v>
      </c>
      <c r="BF73" s="161">
        <v>17186.12</v>
      </c>
      <c r="BG73" s="160">
        <f t="shared" si="118"/>
        <v>4.4355882952684656E-4</v>
      </c>
      <c r="BH73" s="157">
        <f t="shared" si="119"/>
        <v>8.2615120091817401E-7</v>
      </c>
      <c r="BJ73" s="161">
        <v>0</v>
      </c>
      <c r="BK73" s="157">
        <f t="shared" si="120"/>
        <v>0</v>
      </c>
      <c r="BL73" s="157">
        <f t="shared" si="121"/>
        <v>0</v>
      </c>
      <c r="BN73" s="161">
        <v>0</v>
      </c>
      <c r="BO73" s="157">
        <f t="shared" si="122"/>
        <v>0</v>
      </c>
      <c r="BP73" s="157">
        <f t="shared" si="123"/>
        <v>0</v>
      </c>
      <c r="BR73" s="161">
        <v>0</v>
      </c>
      <c r="BS73" s="157">
        <f t="shared" si="124"/>
        <v>0</v>
      </c>
      <c r="BT73" s="157">
        <f t="shared" si="125"/>
        <v>0</v>
      </c>
      <c r="BV73" s="161">
        <v>0</v>
      </c>
      <c r="BW73" s="157">
        <f t="shared" si="126"/>
        <v>0</v>
      </c>
      <c r="BX73" s="157">
        <f t="shared" si="127"/>
        <v>0</v>
      </c>
      <c r="BZ73" s="161">
        <v>0</v>
      </c>
      <c r="CA73" s="157">
        <f t="shared" si="128"/>
        <v>0</v>
      </c>
      <c r="CB73" s="157">
        <f t="shared" si="129"/>
        <v>0</v>
      </c>
      <c r="CD73" s="161">
        <v>0</v>
      </c>
      <c r="CE73" s="157">
        <f t="shared" si="130"/>
        <v>0</v>
      </c>
      <c r="CF73" s="157">
        <f t="shared" si="131"/>
        <v>0</v>
      </c>
      <c r="CH73" s="161">
        <v>0</v>
      </c>
      <c r="CI73" s="157">
        <f t="shared" si="132"/>
        <v>0</v>
      </c>
      <c r="CJ73" s="157">
        <f t="shared" si="133"/>
        <v>0</v>
      </c>
      <c r="CL73" s="161">
        <v>0</v>
      </c>
      <c r="CM73" s="157">
        <f t="shared" si="134"/>
        <v>0</v>
      </c>
      <c r="CN73" s="157">
        <f t="shared" si="135"/>
        <v>0</v>
      </c>
      <c r="CP73" s="161">
        <v>0</v>
      </c>
      <c r="CQ73" s="157">
        <f t="shared" si="136"/>
        <v>0</v>
      </c>
      <c r="CR73" s="159">
        <f t="shared" si="137"/>
        <v>0</v>
      </c>
      <c r="CT73" s="161">
        <v>5658.81</v>
      </c>
      <c r="CU73" s="157">
        <f t="shared" si="138"/>
        <v>1.4604897092041806E-4</v>
      </c>
      <c r="CV73" s="157">
        <f t="shared" si="139"/>
        <v>3.2642849070769488E-7</v>
      </c>
    </row>
    <row r="74" spans="1:100" s="162" customFormat="1" ht="15.5" x14ac:dyDescent="0.35">
      <c r="A74" s="154">
        <v>700</v>
      </c>
      <c r="B74" s="154">
        <f t="shared" si="140"/>
        <v>1.1666666666666667</v>
      </c>
      <c r="D74" s="136">
        <v>34683171.5</v>
      </c>
      <c r="F74" s="161">
        <v>0</v>
      </c>
      <c r="G74" s="157">
        <f t="shared" si="94"/>
        <v>0</v>
      </c>
      <c r="H74" s="157">
        <f t="shared" si="95"/>
        <v>0</v>
      </c>
      <c r="J74" s="161">
        <v>208393.57</v>
      </c>
      <c r="K74" s="157">
        <f t="shared" si="96"/>
        <v>7.0099077204247798E-3</v>
      </c>
      <c r="L74" s="157">
        <f t="shared" si="97"/>
        <v>6.8545652355954224E-6</v>
      </c>
      <c r="N74" s="161">
        <v>0</v>
      </c>
      <c r="O74" s="157">
        <f t="shared" si="98"/>
        <v>0</v>
      </c>
      <c r="P74" s="157">
        <f t="shared" si="99"/>
        <v>0</v>
      </c>
      <c r="R74" s="161">
        <v>26854.33</v>
      </c>
      <c r="S74" s="157">
        <f t="shared" si="100"/>
        <v>9.0332141818883752E-4</v>
      </c>
      <c r="T74" s="157">
        <f t="shared" si="101"/>
        <v>9.2536550650189707E-7</v>
      </c>
      <c r="V74" s="161">
        <v>0</v>
      </c>
      <c r="W74" s="157">
        <f t="shared" si="102"/>
        <v>0</v>
      </c>
      <c r="X74" s="157">
        <f t="shared" si="103"/>
        <v>0</v>
      </c>
      <c r="Z74" s="161">
        <v>0</v>
      </c>
      <c r="AA74" s="157">
        <f t="shared" si="104"/>
        <v>0</v>
      </c>
      <c r="AB74" s="157">
        <f t="shared" si="105"/>
        <v>0</v>
      </c>
      <c r="AD74" s="161">
        <v>0</v>
      </c>
      <c r="AE74" s="157">
        <f t="shared" si="106"/>
        <v>0</v>
      </c>
      <c r="AF74" s="157">
        <f t="shared" si="107"/>
        <v>0</v>
      </c>
      <c r="AH74" s="161">
        <v>134098741.40000001</v>
      </c>
      <c r="AI74" s="161">
        <f t="shared" si="108"/>
        <v>4.5107908206529883</v>
      </c>
      <c r="AJ74" s="161">
        <f t="shared" si="109"/>
        <v>5.250987870014304E-3</v>
      </c>
      <c r="AL74" s="161">
        <v>0</v>
      </c>
      <c r="AN74" s="161">
        <v>98592.86</v>
      </c>
      <c r="AO74" s="157">
        <f t="shared" si="110"/>
        <v>3.3164499772846134E-3</v>
      </c>
      <c r="AP74" s="157">
        <f t="shared" si="111"/>
        <v>4.478367891966074E-6</v>
      </c>
      <c r="AR74" s="161">
        <v>0</v>
      </c>
      <c r="AS74" s="157">
        <f t="shared" si="112"/>
        <v>0</v>
      </c>
      <c r="AT74" s="157">
        <f t="shared" si="113"/>
        <v>0</v>
      </c>
      <c r="AV74" s="161">
        <v>0</v>
      </c>
      <c r="AW74" s="157">
        <f t="shared" si="114"/>
        <v>0</v>
      </c>
      <c r="AX74" s="159">
        <f t="shared" si="115"/>
        <v>0</v>
      </c>
      <c r="AZ74" s="161">
        <v>0</v>
      </c>
      <c r="BB74" s="161">
        <v>0</v>
      </c>
      <c r="BC74" s="160">
        <f t="shared" si="116"/>
        <v>0</v>
      </c>
      <c r="BD74" s="157">
        <f t="shared" si="117"/>
        <v>0</v>
      </c>
      <c r="BF74" s="161">
        <v>21886.09</v>
      </c>
      <c r="BG74" s="160">
        <f t="shared" si="118"/>
        <v>7.3620059995570665E-4</v>
      </c>
      <c r="BH74" s="157">
        <f t="shared" si="119"/>
        <v>1.3712115942295205E-6</v>
      </c>
      <c r="BJ74" s="161">
        <v>0</v>
      </c>
      <c r="BK74" s="157">
        <f t="shared" si="120"/>
        <v>0</v>
      </c>
      <c r="BL74" s="157">
        <f t="shared" si="121"/>
        <v>0</v>
      </c>
      <c r="BN74" s="161">
        <v>0</v>
      </c>
      <c r="BO74" s="157">
        <f t="shared" si="122"/>
        <v>0</v>
      </c>
      <c r="BP74" s="157">
        <f t="shared" si="123"/>
        <v>0</v>
      </c>
      <c r="BR74" s="161">
        <v>0</v>
      </c>
      <c r="BS74" s="157">
        <f t="shared" si="124"/>
        <v>0</v>
      </c>
      <c r="BT74" s="157">
        <f t="shared" si="125"/>
        <v>0</v>
      </c>
      <c r="BV74" s="161">
        <v>0</v>
      </c>
      <c r="BW74" s="157">
        <f t="shared" si="126"/>
        <v>0</v>
      </c>
      <c r="BX74" s="157">
        <f t="shared" si="127"/>
        <v>0</v>
      </c>
      <c r="BZ74" s="161">
        <v>0</v>
      </c>
      <c r="CA74" s="157">
        <f t="shared" si="128"/>
        <v>0</v>
      </c>
      <c r="CB74" s="157">
        <f t="shared" si="129"/>
        <v>0</v>
      </c>
      <c r="CD74" s="161">
        <v>0</v>
      </c>
      <c r="CE74" s="157">
        <f t="shared" si="130"/>
        <v>0</v>
      </c>
      <c r="CF74" s="157">
        <f t="shared" si="131"/>
        <v>0</v>
      </c>
      <c r="CH74" s="161">
        <v>0</v>
      </c>
      <c r="CI74" s="157">
        <f t="shared" si="132"/>
        <v>0</v>
      </c>
      <c r="CJ74" s="157">
        <f t="shared" si="133"/>
        <v>0</v>
      </c>
      <c r="CL74" s="161">
        <v>4041.71</v>
      </c>
      <c r="CM74" s="157">
        <f t="shared" si="134"/>
        <v>1.3595435853763644E-4</v>
      </c>
      <c r="CN74" s="157">
        <f t="shared" si="135"/>
        <v>3.3551915790258787E-7</v>
      </c>
      <c r="CP74" s="161">
        <v>0</v>
      </c>
      <c r="CQ74" s="157">
        <f t="shared" si="136"/>
        <v>0</v>
      </c>
      <c r="CR74" s="159">
        <f t="shared" si="137"/>
        <v>0</v>
      </c>
      <c r="CT74" s="161">
        <v>14014.8</v>
      </c>
      <c r="CU74" s="157">
        <f t="shared" si="138"/>
        <v>4.7142747600230274E-4</v>
      </c>
      <c r="CV74" s="157">
        <f t="shared" si="139"/>
        <v>1.0536695910950499E-6</v>
      </c>
    </row>
    <row r="75" spans="1:100" s="162" customFormat="1" ht="15.5" x14ac:dyDescent="0.35">
      <c r="A75" s="154">
        <v>725</v>
      </c>
      <c r="B75" s="154">
        <f t="shared" si="140"/>
        <v>1.2083333333333333</v>
      </c>
      <c r="D75" s="136">
        <v>45076914.700000003</v>
      </c>
      <c r="F75" s="161">
        <v>0</v>
      </c>
      <c r="G75" s="157">
        <f t="shared" si="94"/>
        <v>0</v>
      </c>
      <c r="H75" s="157">
        <f t="shared" si="95"/>
        <v>0</v>
      </c>
      <c r="J75" s="161">
        <v>305793.93</v>
      </c>
      <c r="K75" s="157">
        <f t="shared" si="96"/>
        <v>8.1971226560011209E-3</v>
      </c>
      <c r="L75" s="157">
        <f t="shared" si="97"/>
        <v>8.0154709920107332E-6</v>
      </c>
      <c r="N75" s="161">
        <v>0</v>
      </c>
      <c r="O75" s="157">
        <f t="shared" si="98"/>
        <v>0</v>
      </c>
      <c r="P75" s="157">
        <f t="shared" si="99"/>
        <v>0</v>
      </c>
      <c r="R75" s="161">
        <v>73245.62</v>
      </c>
      <c r="S75" s="157">
        <f t="shared" si="100"/>
        <v>1.9634246211324364E-3</v>
      </c>
      <c r="T75" s="157">
        <f t="shared" si="101"/>
        <v>2.0113388019243177E-6</v>
      </c>
      <c r="V75" s="161">
        <v>0</v>
      </c>
      <c r="W75" s="157">
        <f t="shared" si="102"/>
        <v>0</v>
      </c>
      <c r="X75" s="157">
        <f t="shared" si="103"/>
        <v>0</v>
      </c>
      <c r="Z75" s="161">
        <v>0</v>
      </c>
      <c r="AA75" s="157">
        <f t="shared" si="104"/>
        <v>0</v>
      </c>
      <c r="AB75" s="157">
        <f t="shared" si="105"/>
        <v>0</v>
      </c>
      <c r="AD75" s="161">
        <v>0</v>
      </c>
      <c r="AE75" s="157">
        <f t="shared" si="106"/>
        <v>0</v>
      </c>
      <c r="AF75" s="157">
        <f t="shared" si="107"/>
        <v>0</v>
      </c>
      <c r="AH75" s="161">
        <v>121424211.90000001</v>
      </c>
      <c r="AI75" s="161">
        <f t="shared" si="108"/>
        <v>3.2549016206847887</v>
      </c>
      <c r="AJ75" s="161">
        <f t="shared" si="109"/>
        <v>3.7890138576258665E-3</v>
      </c>
      <c r="AL75" s="161">
        <v>0</v>
      </c>
      <c r="AN75" s="161">
        <v>81165.2</v>
      </c>
      <c r="AO75" s="157">
        <f t="shared" si="110"/>
        <v>2.1757171563178582E-3</v>
      </c>
      <c r="AP75" s="157">
        <f t="shared" si="111"/>
        <v>2.9379794423528068E-6</v>
      </c>
      <c r="AR75" s="161">
        <v>0</v>
      </c>
      <c r="AS75" s="157">
        <f t="shared" si="112"/>
        <v>0</v>
      </c>
      <c r="AT75" s="157">
        <f t="shared" si="113"/>
        <v>0</v>
      </c>
      <c r="AV75" s="161">
        <v>0</v>
      </c>
      <c r="AW75" s="157">
        <f t="shared" si="114"/>
        <v>0</v>
      </c>
      <c r="AX75" s="159">
        <f t="shared" si="115"/>
        <v>0</v>
      </c>
      <c r="AZ75" s="161">
        <v>0</v>
      </c>
      <c r="BB75" s="161">
        <v>0</v>
      </c>
      <c r="BC75" s="160">
        <f t="shared" si="116"/>
        <v>0</v>
      </c>
      <c r="BD75" s="157">
        <f t="shared" si="117"/>
        <v>0</v>
      </c>
      <c r="BF75" s="161">
        <v>20458.580000000002</v>
      </c>
      <c r="BG75" s="160">
        <f t="shared" si="118"/>
        <v>5.4841340254076134E-4</v>
      </c>
      <c r="BH75" s="157">
        <f t="shared" si="119"/>
        <v>1.0214482520660762E-6</v>
      </c>
      <c r="BJ75" s="161">
        <v>0</v>
      </c>
      <c r="BK75" s="157">
        <f t="shared" si="120"/>
        <v>0</v>
      </c>
      <c r="BL75" s="157">
        <f t="shared" si="121"/>
        <v>0</v>
      </c>
      <c r="BN75" s="161">
        <v>0</v>
      </c>
      <c r="BO75" s="157">
        <f t="shared" si="122"/>
        <v>0</v>
      </c>
      <c r="BP75" s="157">
        <f t="shared" si="123"/>
        <v>0</v>
      </c>
      <c r="BR75" s="161">
        <v>0</v>
      </c>
      <c r="BS75" s="157">
        <f t="shared" si="124"/>
        <v>0</v>
      </c>
      <c r="BT75" s="157">
        <f t="shared" si="125"/>
        <v>0</v>
      </c>
      <c r="BV75" s="161">
        <v>0</v>
      </c>
      <c r="BW75" s="157">
        <f t="shared" si="126"/>
        <v>0</v>
      </c>
      <c r="BX75" s="157">
        <f t="shared" si="127"/>
        <v>0</v>
      </c>
      <c r="BZ75" s="161">
        <v>0</v>
      </c>
      <c r="CA75" s="157">
        <f t="shared" si="128"/>
        <v>0</v>
      </c>
      <c r="CB75" s="157">
        <f t="shared" si="129"/>
        <v>0</v>
      </c>
      <c r="CD75" s="161">
        <v>0</v>
      </c>
      <c r="CE75" s="157">
        <f t="shared" si="130"/>
        <v>0</v>
      </c>
      <c r="CF75" s="157">
        <f t="shared" si="131"/>
        <v>0</v>
      </c>
      <c r="CH75" s="161">
        <v>0</v>
      </c>
      <c r="CI75" s="157">
        <f t="shared" si="132"/>
        <v>0</v>
      </c>
      <c r="CJ75" s="157">
        <f t="shared" si="133"/>
        <v>0</v>
      </c>
      <c r="CL75" s="161">
        <v>9965.68</v>
      </c>
      <c r="CM75" s="157">
        <f t="shared" si="134"/>
        <v>2.6714036249986142E-4</v>
      </c>
      <c r="CN75" s="157">
        <f t="shared" si="135"/>
        <v>6.5927058486273514E-7</v>
      </c>
      <c r="CP75" s="161">
        <v>0</v>
      </c>
      <c r="CQ75" s="157">
        <f t="shared" si="136"/>
        <v>0</v>
      </c>
      <c r="CR75" s="159">
        <f t="shared" si="137"/>
        <v>0</v>
      </c>
      <c r="CT75" s="161">
        <v>31608.28</v>
      </c>
      <c r="CU75" s="157">
        <f t="shared" si="138"/>
        <v>8.4729264608106216E-4</v>
      </c>
      <c r="CV75" s="157">
        <f t="shared" si="139"/>
        <v>1.8937515129680624E-6</v>
      </c>
    </row>
    <row r="76" spans="1:100" s="162" customFormat="1" ht="15.5" x14ac:dyDescent="0.35">
      <c r="A76" s="154">
        <v>750</v>
      </c>
      <c r="B76" s="154">
        <f t="shared" si="140"/>
        <v>1.25</v>
      </c>
      <c r="D76" s="136">
        <v>36975712.600000001</v>
      </c>
      <c r="F76" s="161">
        <v>0</v>
      </c>
      <c r="G76" s="157">
        <f t="shared" si="94"/>
        <v>0</v>
      </c>
      <c r="H76" s="157">
        <f t="shared" si="95"/>
        <v>0</v>
      </c>
      <c r="J76" s="161">
        <v>346861.12</v>
      </c>
      <c r="K76" s="157">
        <f t="shared" si="96"/>
        <v>1.172597820332474E-2</v>
      </c>
      <c r="L76" s="157">
        <f t="shared" si="97"/>
        <v>1.1466125625543737E-5</v>
      </c>
      <c r="N76" s="161">
        <v>0</v>
      </c>
      <c r="O76" s="157">
        <f t="shared" si="98"/>
        <v>0</v>
      </c>
      <c r="P76" s="157">
        <f t="shared" si="99"/>
        <v>0</v>
      </c>
      <c r="R76" s="161">
        <v>114132.31</v>
      </c>
      <c r="S76" s="157">
        <f t="shared" si="100"/>
        <v>3.8583539698975266E-3</v>
      </c>
      <c r="T76" s="157">
        <f t="shared" si="101"/>
        <v>3.9525108158915011E-6</v>
      </c>
      <c r="V76" s="161">
        <v>0</v>
      </c>
      <c r="W76" s="157">
        <f t="shared" si="102"/>
        <v>0</v>
      </c>
      <c r="X76" s="157">
        <f t="shared" si="103"/>
        <v>0</v>
      </c>
      <c r="Z76" s="161">
        <v>0</v>
      </c>
      <c r="AA76" s="157">
        <f t="shared" si="104"/>
        <v>0</v>
      </c>
      <c r="AB76" s="157">
        <f t="shared" si="105"/>
        <v>0</v>
      </c>
      <c r="AD76" s="161">
        <v>0</v>
      </c>
      <c r="AE76" s="157">
        <f t="shared" si="106"/>
        <v>0</v>
      </c>
      <c r="AF76" s="157">
        <f t="shared" si="107"/>
        <v>0</v>
      </c>
      <c r="AH76" s="161">
        <v>127195098.5</v>
      </c>
      <c r="AI76" s="161">
        <f t="shared" si="108"/>
        <v>4.2999542657901335</v>
      </c>
      <c r="AJ76" s="161">
        <f t="shared" si="109"/>
        <v>5.0055541453841324E-3</v>
      </c>
      <c r="AL76" s="161">
        <v>0</v>
      </c>
      <c r="AN76" s="161">
        <v>79238.679999999993</v>
      </c>
      <c r="AO76" s="157">
        <f t="shared" si="110"/>
        <v>2.6787408013334677E-3</v>
      </c>
      <c r="AP76" s="157">
        <f t="shared" si="111"/>
        <v>3.6172373706096025E-6</v>
      </c>
      <c r="AR76" s="161">
        <v>0</v>
      </c>
      <c r="AS76" s="157">
        <f t="shared" si="112"/>
        <v>0</v>
      </c>
      <c r="AT76" s="157">
        <f t="shared" si="113"/>
        <v>0</v>
      </c>
      <c r="AV76" s="161">
        <v>0</v>
      </c>
      <c r="AW76" s="157">
        <f t="shared" si="114"/>
        <v>0</v>
      </c>
      <c r="AX76" s="159">
        <f t="shared" si="115"/>
        <v>0</v>
      </c>
      <c r="AZ76" s="161">
        <v>0</v>
      </c>
      <c r="BB76" s="161">
        <v>0</v>
      </c>
      <c r="BC76" s="160">
        <f t="shared" si="116"/>
        <v>0</v>
      </c>
      <c r="BD76" s="157">
        <f t="shared" si="117"/>
        <v>0</v>
      </c>
      <c r="BF76" s="161">
        <v>21519.95</v>
      </c>
      <c r="BG76" s="160">
        <f t="shared" si="118"/>
        <v>7.2750288252727271E-4</v>
      </c>
      <c r="BH76" s="157">
        <f t="shared" si="119"/>
        <v>1.3550116468484422E-6</v>
      </c>
      <c r="BJ76" s="161">
        <v>4814.4399999999996</v>
      </c>
      <c r="BK76" s="157">
        <f t="shared" si="120"/>
        <v>1.6275683622659918E-4</v>
      </c>
      <c r="BL76" s="157">
        <f t="shared" si="121"/>
        <v>2.4251440260978352E-7</v>
      </c>
      <c r="BN76" s="161">
        <v>9457.76</v>
      </c>
      <c r="BO76" s="157">
        <f t="shared" si="122"/>
        <v>3.1972879408414699E-4</v>
      </c>
      <c r="BP76" s="157">
        <f t="shared" si="123"/>
        <v>5.3596023493491335E-7</v>
      </c>
      <c r="BR76" s="161">
        <v>0</v>
      </c>
      <c r="BS76" s="157">
        <f t="shared" si="124"/>
        <v>0</v>
      </c>
      <c r="BT76" s="157">
        <f t="shared" si="125"/>
        <v>0</v>
      </c>
      <c r="BV76" s="161">
        <v>0</v>
      </c>
      <c r="BW76" s="157">
        <f t="shared" si="126"/>
        <v>0</v>
      </c>
      <c r="BX76" s="157">
        <f t="shared" si="127"/>
        <v>0</v>
      </c>
      <c r="BZ76" s="161">
        <v>3609.17</v>
      </c>
      <c r="CA76" s="157">
        <f t="shared" si="128"/>
        <v>1.2201150925215705E-4</v>
      </c>
      <c r="CB76" s="157">
        <f t="shared" si="129"/>
        <v>2.3861536642644581E-7</v>
      </c>
      <c r="CD76" s="161">
        <v>0</v>
      </c>
      <c r="CE76" s="157">
        <f t="shared" si="130"/>
        <v>0</v>
      </c>
      <c r="CF76" s="157">
        <f t="shared" si="131"/>
        <v>0</v>
      </c>
      <c r="CH76" s="161">
        <v>16022.82</v>
      </c>
      <c r="CI76" s="157">
        <f t="shared" si="132"/>
        <v>5.4166704551895494E-4</v>
      </c>
      <c r="CJ76" s="157">
        <f t="shared" si="133"/>
        <v>1.4124359397442193E-6</v>
      </c>
      <c r="CL76" s="163">
        <v>17691.23</v>
      </c>
      <c r="CM76" s="157">
        <f t="shared" si="134"/>
        <v>5.9806927155746001E-4</v>
      </c>
      <c r="CN76" s="157">
        <f t="shared" si="135"/>
        <v>1.4759637022216033E-6</v>
      </c>
      <c r="CP76" s="161">
        <v>0</v>
      </c>
      <c r="CQ76" s="157">
        <f t="shared" si="136"/>
        <v>0</v>
      </c>
      <c r="CR76" s="159">
        <f t="shared" si="137"/>
        <v>0</v>
      </c>
      <c r="CT76" s="161">
        <v>61036.43</v>
      </c>
      <c r="CU76" s="157">
        <f t="shared" si="138"/>
        <v>2.0633960006493559E-3</v>
      </c>
      <c r="CV76" s="157">
        <f t="shared" si="139"/>
        <v>4.611817789467893E-6</v>
      </c>
    </row>
    <row r="77" spans="1:100" s="162" customFormat="1" ht="15.5" x14ac:dyDescent="0.35">
      <c r="A77" s="154">
        <v>775</v>
      </c>
      <c r="B77" s="154">
        <f t="shared" si="140"/>
        <v>1.2916666666666667</v>
      </c>
      <c r="D77" s="136">
        <v>33067847</v>
      </c>
      <c r="F77" s="161">
        <v>0</v>
      </c>
      <c r="G77" s="157">
        <f t="shared" si="94"/>
        <v>0</v>
      </c>
      <c r="H77" s="157">
        <f t="shared" si="95"/>
        <v>0</v>
      </c>
      <c r="J77" s="161">
        <v>496874.18</v>
      </c>
      <c r="K77" s="157">
        <f t="shared" si="96"/>
        <v>1.940845486049737E-2</v>
      </c>
      <c r="L77" s="157">
        <f t="shared" si="97"/>
        <v>1.8978355389152921E-5</v>
      </c>
      <c r="N77" s="161">
        <v>0</v>
      </c>
      <c r="O77" s="157">
        <f t="shared" si="98"/>
        <v>0</v>
      </c>
      <c r="P77" s="157">
        <f t="shared" si="99"/>
        <v>0</v>
      </c>
      <c r="R77" s="161">
        <v>293375.52</v>
      </c>
      <c r="S77" s="157">
        <f t="shared" si="100"/>
        <v>1.1459572194101418E-2</v>
      </c>
      <c r="T77" s="157">
        <f t="shared" si="101"/>
        <v>1.1739224393628747E-5</v>
      </c>
      <c r="V77" s="161">
        <v>0</v>
      </c>
      <c r="W77" s="157">
        <f t="shared" si="102"/>
        <v>0</v>
      </c>
      <c r="X77" s="157">
        <f t="shared" si="103"/>
        <v>0</v>
      </c>
      <c r="Z77" s="161">
        <v>0</v>
      </c>
      <c r="AA77" s="157">
        <f t="shared" si="104"/>
        <v>0</v>
      </c>
      <c r="AB77" s="157">
        <f t="shared" si="105"/>
        <v>0</v>
      </c>
      <c r="AD77" s="161">
        <v>0</v>
      </c>
      <c r="AE77" s="157">
        <f t="shared" si="106"/>
        <v>0</v>
      </c>
      <c r="AF77" s="157">
        <f t="shared" si="107"/>
        <v>0</v>
      </c>
      <c r="AH77" s="161">
        <v>162582029.69999999</v>
      </c>
      <c r="AI77" s="161">
        <f t="shared" si="108"/>
        <v>6.3506338456960929</v>
      </c>
      <c r="AJ77" s="161">
        <f t="shared" si="109"/>
        <v>7.3927394588927334E-3</v>
      </c>
      <c r="AL77" s="161">
        <v>0</v>
      </c>
      <c r="AN77" s="161">
        <v>105337.52</v>
      </c>
      <c r="AO77" s="157">
        <f t="shared" si="110"/>
        <v>4.1146000020301698E-3</v>
      </c>
      <c r="AP77" s="157">
        <f t="shared" si="111"/>
        <v>5.5561496972924485E-6</v>
      </c>
      <c r="AR77" s="161">
        <v>0</v>
      </c>
      <c r="AS77" s="157">
        <f t="shared" si="112"/>
        <v>0</v>
      </c>
      <c r="AT77" s="157">
        <f t="shared" si="113"/>
        <v>0</v>
      </c>
      <c r="AV77" s="161">
        <v>0</v>
      </c>
      <c r="AW77" s="157">
        <f t="shared" si="114"/>
        <v>0</v>
      </c>
      <c r="AX77" s="159">
        <f t="shared" si="115"/>
        <v>0</v>
      </c>
      <c r="AZ77" s="161">
        <v>2386.15</v>
      </c>
      <c r="BB77" s="161">
        <v>0</v>
      </c>
      <c r="BC77" s="160">
        <f t="shared" si="116"/>
        <v>0</v>
      </c>
      <c r="BD77" s="157">
        <f t="shared" si="117"/>
        <v>0</v>
      </c>
      <c r="BF77" s="161">
        <v>31735.46</v>
      </c>
      <c r="BG77" s="160">
        <f t="shared" si="118"/>
        <v>1.2396221572373107E-3</v>
      </c>
      <c r="BH77" s="157">
        <f t="shared" si="119"/>
        <v>2.3088602136019414E-6</v>
      </c>
      <c r="BJ77" s="161">
        <v>12100.03</v>
      </c>
      <c r="BK77" s="157">
        <f t="shared" si="120"/>
        <v>4.726405507037295E-4</v>
      </c>
      <c r="BL77" s="157">
        <f t="shared" si="121"/>
        <v>7.0425392542953276E-7</v>
      </c>
      <c r="BN77" s="161">
        <v>18617.150000000001</v>
      </c>
      <c r="BO77" s="157">
        <f t="shared" si="122"/>
        <v>7.2720646382975389E-4</v>
      </c>
      <c r="BP77" s="157">
        <f t="shared" si="123"/>
        <v>1.219013596560234E-6</v>
      </c>
      <c r="BR77" s="161">
        <v>0</v>
      </c>
      <c r="BS77" s="157">
        <f t="shared" si="124"/>
        <v>0</v>
      </c>
      <c r="BT77" s="157">
        <f t="shared" si="125"/>
        <v>0</v>
      </c>
      <c r="BV77" s="161">
        <v>0</v>
      </c>
      <c r="BW77" s="157">
        <f t="shared" si="126"/>
        <v>0</v>
      </c>
      <c r="BX77" s="157">
        <f t="shared" si="127"/>
        <v>0</v>
      </c>
      <c r="BZ77" s="161">
        <v>13035.62</v>
      </c>
      <c r="CA77" s="157">
        <f t="shared" si="128"/>
        <v>5.0918573057790351E-4</v>
      </c>
      <c r="CB77" s="157">
        <f t="shared" si="129"/>
        <v>9.9580392395495236E-7</v>
      </c>
      <c r="CD77" s="161">
        <v>3588.73</v>
      </c>
      <c r="CE77" s="157">
        <f t="shared" si="130"/>
        <v>1.4017976182926776E-4</v>
      </c>
      <c r="CF77" s="157">
        <f t="shared" si="131"/>
        <v>3.1331044507411064E-7</v>
      </c>
      <c r="CH77" s="161">
        <v>28112.15</v>
      </c>
      <c r="CI77" s="157">
        <f t="shared" si="132"/>
        <v>1.0980916623732212E-3</v>
      </c>
      <c r="CJ77" s="157">
        <f t="shared" si="133"/>
        <v>2.8633533125196149E-6</v>
      </c>
      <c r="CL77" s="161">
        <v>56131.68</v>
      </c>
      <c r="CM77" s="157">
        <f t="shared" si="134"/>
        <v>2.1925654851372694E-3</v>
      </c>
      <c r="CN77" s="157">
        <f t="shared" si="135"/>
        <v>5.4109903730367367E-6</v>
      </c>
      <c r="CP77" s="161">
        <v>2647.48</v>
      </c>
      <c r="CQ77" s="157">
        <f t="shared" si="136"/>
        <v>1.0341349609687824E-4</v>
      </c>
      <c r="CR77" s="159">
        <f t="shared" si="137"/>
        <v>2.1187426815737205E-7</v>
      </c>
      <c r="CT77" s="161">
        <v>144654.26999999999</v>
      </c>
      <c r="CU77" s="157">
        <f t="shared" si="138"/>
        <v>5.6503557292375273E-3</v>
      </c>
      <c r="CV77" s="157">
        <f t="shared" si="139"/>
        <v>1.2628894822282691E-5</v>
      </c>
    </row>
    <row r="78" spans="1:100" s="162" customFormat="1" ht="15.5" x14ac:dyDescent="0.35">
      <c r="A78" s="154">
        <v>800</v>
      </c>
      <c r="B78" s="154">
        <f t="shared" si="140"/>
        <v>1.3333333333333333</v>
      </c>
      <c r="D78" s="136">
        <v>38470216.200000003</v>
      </c>
      <c r="F78" s="161">
        <v>0</v>
      </c>
      <c r="G78" s="157">
        <f t="shared" si="94"/>
        <v>0</v>
      </c>
      <c r="H78" s="157">
        <f t="shared" si="95"/>
        <v>0</v>
      </c>
      <c r="J78" s="161">
        <v>649430.1</v>
      </c>
      <c r="K78" s="157">
        <f t="shared" si="96"/>
        <v>2.2508498405579534E-2</v>
      </c>
      <c r="L78" s="157">
        <f t="shared" si="97"/>
        <v>2.2009700673633289E-5</v>
      </c>
      <c r="N78" s="161">
        <v>20127.669999999998</v>
      </c>
      <c r="O78" s="157">
        <f t="shared" si="98"/>
        <v>6.9760183290400451E-4</v>
      </c>
      <c r="P78" s="157">
        <f t="shared" si="99"/>
        <v>9.0952357963834957E-7</v>
      </c>
      <c r="R78" s="161">
        <v>503942.83</v>
      </c>
      <c r="S78" s="157">
        <f t="shared" si="100"/>
        <v>1.7466077389326793E-2</v>
      </c>
      <c r="T78" s="157">
        <f t="shared" si="101"/>
        <v>1.7892308567621034E-5</v>
      </c>
      <c r="V78" s="161">
        <v>0</v>
      </c>
      <c r="W78" s="157">
        <f t="shared" si="102"/>
        <v>0</v>
      </c>
      <c r="X78" s="157">
        <f t="shared" si="103"/>
        <v>0</v>
      </c>
      <c r="Z78" s="161">
        <v>0</v>
      </c>
      <c r="AA78" s="157">
        <f t="shared" si="104"/>
        <v>0</v>
      </c>
      <c r="AB78" s="157">
        <f t="shared" si="105"/>
        <v>0</v>
      </c>
      <c r="AD78" s="161">
        <v>20505.59</v>
      </c>
      <c r="AE78" s="157">
        <f t="shared" si="106"/>
        <v>7.1070010432295575E-4</v>
      </c>
      <c r="AF78" s="157">
        <f t="shared" si="107"/>
        <v>6.9495069297873321E-7</v>
      </c>
      <c r="AH78" s="161">
        <v>175713929.90000001</v>
      </c>
      <c r="AI78" s="161">
        <f t="shared" si="108"/>
        <v>6.090042193905493</v>
      </c>
      <c r="AJ78" s="161">
        <f t="shared" si="109"/>
        <v>7.0893860876137371E-3</v>
      </c>
      <c r="AL78" s="161">
        <v>0</v>
      </c>
      <c r="AN78" s="161">
        <v>121541.66</v>
      </c>
      <c r="AO78" s="157">
        <f t="shared" si="110"/>
        <v>4.2124937854304718E-3</v>
      </c>
      <c r="AP78" s="157">
        <f t="shared" si="111"/>
        <v>5.6883405578227628E-6</v>
      </c>
      <c r="AR78" s="161">
        <v>0</v>
      </c>
      <c r="AS78" s="157">
        <f t="shared" si="112"/>
        <v>0</v>
      </c>
      <c r="AT78" s="157">
        <f t="shared" si="113"/>
        <v>0</v>
      </c>
      <c r="AV78" s="161">
        <v>0</v>
      </c>
      <c r="AW78" s="157">
        <f t="shared" si="114"/>
        <v>0</v>
      </c>
      <c r="AX78" s="159">
        <f t="shared" si="115"/>
        <v>0</v>
      </c>
      <c r="AZ78" s="161">
        <v>9682.08</v>
      </c>
      <c r="BB78" s="161">
        <v>0</v>
      </c>
      <c r="BC78" s="160">
        <f t="shared" si="116"/>
        <v>0</v>
      </c>
      <c r="BD78" s="157">
        <f t="shared" si="117"/>
        <v>0</v>
      </c>
      <c r="BF78" s="161">
        <v>35923.07</v>
      </c>
      <c r="BG78" s="160">
        <f t="shared" si="118"/>
        <v>1.2450521831657048E-3</v>
      </c>
      <c r="BH78" s="157">
        <f t="shared" si="119"/>
        <v>2.318973917000755E-6</v>
      </c>
      <c r="BJ78" s="161">
        <v>24491.7</v>
      </c>
      <c r="BK78" s="157">
        <f t="shared" si="120"/>
        <v>8.4885408052372724E-4</v>
      </c>
      <c r="BL78" s="157">
        <f t="shared" si="121"/>
        <v>1.2648276104020596E-6</v>
      </c>
      <c r="BN78" s="161">
        <v>26148.639999999999</v>
      </c>
      <c r="BO78" s="157">
        <f t="shared" si="122"/>
        <v>9.0628171029965058E-4</v>
      </c>
      <c r="BP78" s="157">
        <f t="shared" si="123"/>
        <v>1.5191967922713275E-6</v>
      </c>
      <c r="BR78" s="161">
        <v>0</v>
      </c>
      <c r="BS78" s="157">
        <f t="shared" si="124"/>
        <v>0</v>
      </c>
      <c r="BT78" s="157">
        <f t="shared" si="125"/>
        <v>0</v>
      </c>
      <c r="BV78" s="161">
        <v>6080.69</v>
      </c>
      <c r="BW78" s="157">
        <f t="shared" si="126"/>
        <v>2.1074970373227757E-4</v>
      </c>
      <c r="BX78" s="157">
        <f t="shared" si="127"/>
        <v>4.3178541416710908E-7</v>
      </c>
      <c r="BZ78" s="161">
        <v>27420.52</v>
      </c>
      <c r="CA78" s="157">
        <f t="shared" si="128"/>
        <v>9.5036360448978523E-4</v>
      </c>
      <c r="CB78" s="157">
        <f t="shared" si="129"/>
        <v>1.8586062996321699E-6</v>
      </c>
      <c r="CD78" s="161">
        <v>8206.82</v>
      </c>
      <c r="CE78" s="157">
        <f t="shared" si="130"/>
        <v>2.8443891788335377E-4</v>
      </c>
      <c r="CF78" s="157">
        <f t="shared" si="131"/>
        <v>6.3573858876271327E-7</v>
      </c>
      <c r="CH78" s="161">
        <v>45549.89</v>
      </c>
      <c r="CI78" s="157">
        <f t="shared" si="132"/>
        <v>1.5787066636414344E-3</v>
      </c>
      <c r="CJ78" s="157">
        <f t="shared" si="133"/>
        <v>4.1165916377735788E-6</v>
      </c>
      <c r="CL78" s="161">
        <v>105619.57</v>
      </c>
      <c r="CM78" s="157">
        <f t="shared" si="134"/>
        <v>3.6606525058555123E-3</v>
      </c>
      <c r="CN78" s="157">
        <f t="shared" si="135"/>
        <v>9.0340542175308778E-6</v>
      </c>
      <c r="CP78" s="161">
        <v>6560.27</v>
      </c>
      <c r="CQ78" s="157">
        <f t="shared" si="136"/>
        <v>2.2737139352668018E-4</v>
      </c>
      <c r="CR78" s="159">
        <f t="shared" si="137"/>
        <v>4.658400443038638E-7</v>
      </c>
      <c r="CT78" s="161">
        <v>233934.47</v>
      </c>
      <c r="CU78" s="157">
        <f t="shared" si="138"/>
        <v>8.1078989794361126E-3</v>
      </c>
      <c r="CV78" s="157">
        <f t="shared" si="139"/>
        <v>1.8121656112934516E-5</v>
      </c>
    </row>
    <row r="79" spans="1:100" s="162" customFormat="1" ht="15.5" x14ac:dyDescent="0.35">
      <c r="A79" s="154">
        <v>825</v>
      </c>
      <c r="B79" s="154">
        <f t="shared" si="140"/>
        <v>1.375</v>
      </c>
      <c r="D79" s="136">
        <v>36038416.600000001</v>
      </c>
      <c r="F79" s="161">
        <v>0</v>
      </c>
      <c r="G79" s="157">
        <f t="shared" si="94"/>
        <v>0</v>
      </c>
      <c r="H79" s="157">
        <f t="shared" si="95"/>
        <v>0</v>
      </c>
      <c r="J79" s="161">
        <v>732638.63</v>
      </c>
      <c r="K79" s="157">
        <f t="shared" si="96"/>
        <v>2.7952896139449141E-2</v>
      </c>
      <c r="L79" s="157">
        <f t="shared" si="97"/>
        <v>2.7333448278270191E-5</v>
      </c>
      <c r="N79" s="161">
        <v>31689.16</v>
      </c>
      <c r="O79" s="157">
        <f t="shared" si="98"/>
        <v>1.2090596399842938E-3</v>
      </c>
      <c r="P79" s="157">
        <f t="shared" si="99"/>
        <v>1.5763551640583087E-6</v>
      </c>
      <c r="R79" s="161">
        <v>588111.06000000006</v>
      </c>
      <c r="S79" s="157">
        <f t="shared" si="100"/>
        <v>2.2438630322620778E-2</v>
      </c>
      <c r="T79" s="157">
        <f t="shared" si="101"/>
        <v>2.2986208558336369E-5</v>
      </c>
      <c r="V79" s="161">
        <v>0</v>
      </c>
      <c r="W79" s="157">
        <f t="shared" si="102"/>
        <v>0</v>
      </c>
      <c r="X79" s="157">
        <f t="shared" si="103"/>
        <v>0</v>
      </c>
      <c r="Z79" s="161">
        <v>5153.5600000000004</v>
      </c>
      <c r="AA79" s="157">
        <f t="shared" si="104"/>
        <v>1.9662753440726917E-4</v>
      </c>
      <c r="AB79" s="157">
        <f t="shared" si="105"/>
        <v>2.9298314067142346E-7</v>
      </c>
      <c r="AD79" s="161">
        <v>46099.4</v>
      </c>
      <c r="AE79" s="157">
        <f t="shared" si="106"/>
        <v>1.7588640395482858E-3</v>
      </c>
      <c r="AF79" s="157">
        <f t="shared" si="107"/>
        <v>1.7198868773262599E-6</v>
      </c>
      <c r="AH79" s="161">
        <v>131749503.40000001</v>
      </c>
      <c r="AI79" s="161">
        <f t="shared" si="108"/>
        <v>5.0267349197300746</v>
      </c>
      <c r="AJ79" s="161">
        <f t="shared" si="109"/>
        <v>5.8515956821644259E-3</v>
      </c>
      <c r="AL79" s="161">
        <v>1642.07</v>
      </c>
      <c r="AN79" s="161">
        <v>94689.19</v>
      </c>
      <c r="AO79" s="157">
        <f t="shared" si="110"/>
        <v>3.6127457456052604E-3</v>
      </c>
      <c r="AP79" s="157">
        <f t="shared" si="111"/>
        <v>4.8784708528010311E-6</v>
      </c>
      <c r="AR79" s="161">
        <v>0</v>
      </c>
      <c r="AS79" s="157">
        <f t="shared" si="112"/>
        <v>0</v>
      </c>
      <c r="AT79" s="157">
        <f t="shared" si="113"/>
        <v>0</v>
      </c>
      <c r="AV79" s="161">
        <v>0</v>
      </c>
      <c r="AW79" s="157">
        <f t="shared" si="114"/>
        <v>0</v>
      </c>
      <c r="AX79" s="159">
        <f t="shared" si="115"/>
        <v>0</v>
      </c>
      <c r="AZ79" s="161">
        <v>12680.22</v>
      </c>
      <c r="BB79" s="161">
        <v>9923.7000000000007</v>
      </c>
      <c r="BC79" s="160">
        <f t="shared" si="116"/>
        <v>3.7862616583437793E-4</v>
      </c>
      <c r="BD79" s="157">
        <f t="shared" si="117"/>
        <v>6.3468968872316032E-7</v>
      </c>
      <c r="BF79" s="161">
        <v>30398.58</v>
      </c>
      <c r="BG79" s="160">
        <f t="shared" si="118"/>
        <v>1.1598191997147843E-3</v>
      </c>
      <c r="BH79" s="157">
        <f t="shared" si="119"/>
        <v>2.160223088591071E-6</v>
      </c>
      <c r="BJ79" s="161">
        <v>53392.89</v>
      </c>
      <c r="BK79" s="157">
        <f t="shared" si="120"/>
        <v>2.0371378844097161E-3</v>
      </c>
      <c r="BL79" s="157">
        <f t="shared" si="121"/>
        <v>3.0354195161643285E-6</v>
      </c>
      <c r="BN79" s="161">
        <v>38452.910000000003</v>
      </c>
      <c r="BO79" s="157">
        <f t="shared" si="122"/>
        <v>1.4671219281592966E-3</v>
      </c>
      <c r="BP79" s="157">
        <f t="shared" si="123"/>
        <v>2.4593312452411605E-6</v>
      </c>
      <c r="BR79" s="161">
        <v>0</v>
      </c>
      <c r="BS79" s="157">
        <f t="shared" si="124"/>
        <v>0</v>
      </c>
      <c r="BT79" s="157">
        <f t="shared" si="125"/>
        <v>0</v>
      </c>
      <c r="BV79" s="161">
        <v>7806.06</v>
      </c>
      <c r="BW79" s="157">
        <f t="shared" si="126"/>
        <v>2.978303020116594E-4</v>
      </c>
      <c r="BX79" s="157">
        <f t="shared" si="127"/>
        <v>6.1019673113743903E-7</v>
      </c>
      <c r="BZ79" s="161">
        <v>44865.8</v>
      </c>
      <c r="CA79" s="157">
        <f t="shared" si="128"/>
        <v>1.7117975987879558E-3</v>
      </c>
      <c r="CB79" s="157">
        <f t="shared" si="129"/>
        <v>3.3477268971285743E-6</v>
      </c>
      <c r="CD79" s="161">
        <v>14294.18</v>
      </c>
      <c r="CE79" s="157">
        <f t="shared" si="130"/>
        <v>5.4537627771359971E-4</v>
      </c>
      <c r="CF79" s="157">
        <f t="shared" si="131"/>
        <v>1.2189497404869591E-6</v>
      </c>
      <c r="CH79" s="161">
        <v>63780.78</v>
      </c>
      <c r="CI79" s="157">
        <f t="shared" si="132"/>
        <v>2.4334746299591865E-3</v>
      </c>
      <c r="CJ79" s="157">
        <f t="shared" si="133"/>
        <v>6.3454608402789431E-6</v>
      </c>
      <c r="CL79" s="161">
        <v>168483.16</v>
      </c>
      <c r="CM79" s="157">
        <f t="shared" si="134"/>
        <v>6.4282609186553444E-3</v>
      </c>
      <c r="CN79" s="157">
        <f t="shared" si="135"/>
        <v>1.5864182019646584E-5</v>
      </c>
      <c r="CP79" s="161">
        <v>21375.96</v>
      </c>
      <c r="CQ79" s="157">
        <f t="shared" si="136"/>
        <v>8.1557259649415342E-4</v>
      </c>
      <c r="CR79" s="159">
        <f t="shared" si="137"/>
        <v>1.6709506353941242E-6</v>
      </c>
      <c r="CT79" s="161">
        <v>334149.49</v>
      </c>
      <c r="CU79" s="157">
        <f t="shared" si="138"/>
        <v>1.2749049267331017E-2</v>
      </c>
      <c r="CV79" s="157">
        <f t="shared" si="139"/>
        <v>2.8494914302139026E-5</v>
      </c>
    </row>
    <row r="80" spans="1:100" s="162" customFormat="1" ht="15.5" x14ac:dyDescent="0.35">
      <c r="A80" s="154">
        <v>850</v>
      </c>
      <c r="B80" s="154">
        <f t="shared" si="140"/>
        <v>1.4166666666666667</v>
      </c>
      <c r="D80" s="136">
        <v>25668224.399999999</v>
      </c>
      <c r="F80" s="161">
        <v>0</v>
      </c>
      <c r="G80" s="157">
        <f t="shared" si="94"/>
        <v>0</v>
      </c>
      <c r="H80" s="157">
        <f t="shared" si="95"/>
        <v>0</v>
      </c>
      <c r="J80" s="161">
        <v>894251.02</v>
      </c>
      <c r="K80" s="157">
        <f t="shared" si="96"/>
        <v>4.9355015443400388E-2</v>
      </c>
      <c r="L80" s="157">
        <f t="shared" si="97"/>
        <v>4.8261287673571133E-5</v>
      </c>
      <c r="N80" s="161">
        <v>70222</v>
      </c>
      <c r="O80" s="157">
        <f t="shared" si="98"/>
        <v>3.8756543934011533E-3</v>
      </c>
      <c r="P80" s="157">
        <f t="shared" si="99"/>
        <v>5.0530243629855557E-6</v>
      </c>
      <c r="R80" s="161">
        <v>949443.9</v>
      </c>
      <c r="S80" s="157">
        <f t="shared" si="100"/>
        <v>5.2401190827987318E-2</v>
      </c>
      <c r="T80" s="157">
        <f t="shared" si="101"/>
        <v>5.3679956564149856E-5</v>
      </c>
      <c r="V80" s="161">
        <v>0</v>
      </c>
      <c r="W80" s="157">
        <f t="shared" si="102"/>
        <v>0</v>
      </c>
      <c r="X80" s="157">
        <f t="shared" si="103"/>
        <v>0</v>
      </c>
      <c r="Z80" s="161">
        <v>27609.26</v>
      </c>
      <c r="AA80" s="157">
        <f t="shared" si="104"/>
        <v>1.5237952467539334E-3</v>
      </c>
      <c r="AB80" s="157">
        <f t="shared" si="105"/>
        <v>2.2705178014867553E-6</v>
      </c>
      <c r="AD80" s="161">
        <v>109935.87</v>
      </c>
      <c r="AE80" s="157">
        <f t="shared" si="106"/>
        <v>6.0675206852251152E-3</v>
      </c>
      <c r="AF80" s="157">
        <f t="shared" si="107"/>
        <v>5.9330618909602351E-6</v>
      </c>
      <c r="AH80" s="161">
        <v>93610644.400000006</v>
      </c>
      <c r="AI80" s="161">
        <f t="shared" si="108"/>
        <v>5.1665077217677231</v>
      </c>
      <c r="AJ80" s="161">
        <f t="shared" si="109"/>
        <v>6.0143044658874881E-3</v>
      </c>
      <c r="AL80" s="161">
        <v>3698.31</v>
      </c>
      <c r="AN80" s="161">
        <v>86195.69</v>
      </c>
      <c r="AO80" s="157">
        <f t="shared" si="110"/>
        <v>4.7572655954080468E-3</v>
      </c>
      <c r="AP80" s="157">
        <f t="shared" si="111"/>
        <v>6.4239731164206587E-6</v>
      </c>
      <c r="AR80" s="161">
        <v>0</v>
      </c>
      <c r="AS80" s="157">
        <f t="shared" si="112"/>
        <v>0</v>
      </c>
      <c r="AT80" s="157">
        <f t="shared" si="113"/>
        <v>0</v>
      </c>
      <c r="AV80" s="161">
        <v>0</v>
      </c>
      <c r="AW80" s="157">
        <f t="shared" si="114"/>
        <v>0</v>
      </c>
      <c r="AX80" s="159">
        <f t="shared" si="115"/>
        <v>0</v>
      </c>
      <c r="AZ80" s="161">
        <v>31066.720000000001</v>
      </c>
      <c r="BB80" s="161">
        <v>18273.509999999998</v>
      </c>
      <c r="BC80" s="160">
        <f t="shared" si="116"/>
        <v>1.0085416153678319E-3</v>
      </c>
      <c r="BD80" s="157">
        <f t="shared" si="117"/>
        <v>1.6906147056993564E-6</v>
      </c>
      <c r="BF80" s="161">
        <v>29237.71</v>
      </c>
      <c r="BG80" s="160">
        <f t="shared" si="118"/>
        <v>1.6136717725853554E-3</v>
      </c>
      <c r="BH80" s="157">
        <f t="shared" si="119"/>
        <v>3.0055469174883413E-6</v>
      </c>
      <c r="BJ80" s="161">
        <v>79109.279999999999</v>
      </c>
      <c r="BK80" s="157">
        <f t="shared" si="120"/>
        <v>4.3661563127054479E-3</v>
      </c>
      <c r="BL80" s="157">
        <f t="shared" si="121"/>
        <v>6.5057530880146796E-6</v>
      </c>
      <c r="BN80" s="161">
        <v>46655.31</v>
      </c>
      <c r="BO80" s="157">
        <f t="shared" si="122"/>
        <v>2.5749744692118246E-3</v>
      </c>
      <c r="BP80" s="157">
        <f t="shared" si="123"/>
        <v>4.3164205007665328E-6</v>
      </c>
      <c r="BR80" s="161">
        <v>10980.64</v>
      </c>
      <c r="BS80" s="157">
        <f t="shared" si="124"/>
        <v>6.0603750474717952E-4</v>
      </c>
      <c r="BT80" s="157">
        <f t="shared" si="125"/>
        <v>1.0158985034616E-6</v>
      </c>
      <c r="BV80" s="161">
        <v>10822.87</v>
      </c>
      <c r="BW80" s="157">
        <f t="shared" si="126"/>
        <v>5.9732994880108139E-4</v>
      </c>
      <c r="BX80" s="157">
        <f t="shared" si="127"/>
        <v>1.2238136271125455E-6</v>
      </c>
      <c r="BZ80" s="161">
        <v>67583</v>
      </c>
      <c r="CA80" s="157">
        <f t="shared" si="128"/>
        <v>3.7300041421382208E-3</v>
      </c>
      <c r="CB80" s="157">
        <f t="shared" si="129"/>
        <v>7.2946913828355668E-6</v>
      </c>
      <c r="CD80" s="161">
        <v>22407.88</v>
      </c>
      <c r="CE80" s="157">
        <f t="shared" si="130"/>
        <v>1.2367235135542398E-3</v>
      </c>
      <c r="CF80" s="157">
        <f t="shared" si="131"/>
        <v>2.7641536082592781E-6</v>
      </c>
      <c r="CH80" s="161">
        <v>86538.14</v>
      </c>
      <c r="CI80" s="157">
        <f t="shared" si="132"/>
        <v>4.7761659093697711E-3</v>
      </c>
      <c r="CJ80" s="157">
        <f t="shared" si="133"/>
        <v>1.2454197537736173E-5</v>
      </c>
      <c r="CL80" s="161">
        <v>231364.68</v>
      </c>
      <c r="CM80" s="157">
        <f t="shared" si="134"/>
        <v>1.276935345788858E-2</v>
      </c>
      <c r="CN80" s="157">
        <f t="shared" si="135"/>
        <v>3.1513242864995965E-5</v>
      </c>
      <c r="CP80" s="161">
        <v>70821.990000000005</v>
      </c>
      <c r="CQ80" s="157">
        <f t="shared" si="136"/>
        <v>3.9087687148317129E-3</v>
      </c>
      <c r="CR80" s="159">
        <f t="shared" si="137"/>
        <v>8.0083117011687705E-6</v>
      </c>
      <c r="CT80" s="161">
        <v>473454.3</v>
      </c>
      <c r="CU80" s="157">
        <f t="shared" si="138"/>
        <v>2.6130631965333766E-2</v>
      </c>
      <c r="CV80" s="157">
        <f t="shared" si="139"/>
        <v>5.8403579976814888E-5</v>
      </c>
    </row>
    <row r="81" spans="1:100" s="162" customFormat="1" ht="15.5" x14ac:dyDescent="0.35">
      <c r="A81" s="154">
        <v>875</v>
      </c>
      <c r="B81" s="154">
        <f t="shared" si="140"/>
        <v>1.4583333333333333</v>
      </c>
      <c r="D81" s="136">
        <v>38595691</v>
      </c>
      <c r="F81" s="161">
        <v>6736.9</v>
      </c>
      <c r="G81" s="157">
        <f t="shared" si="94"/>
        <v>2.5455291973742176E-4</v>
      </c>
      <c r="H81" s="157">
        <f t="shared" si="95"/>
        <v>3.3188256086309989E-7</v>
      </c>
      <c r="J81" s="161">
        <v>1824142.44</v>
      </c>
      <c r="K81" s="157">
        <f t="shared" si="96"/>
        <v>6.8924992818498829E-2</v>
      </c>
      <c r="L81" s="157">
        <f t="shared" si="97"/>
        <v>6.7397586170894286E-5</v>
      </c>
      <c r="N81" s="161">
        <v>158274.44</v>
      </c>
      <c r="O81" s="157">
        <f t="shared" si="98"/>
        <v>5.980379821847643E-3</v>
      </c>
      <c r="P81" s="157">
        <f t="shared" si="99"/>
        <v>7.7971361407135436E-6</v>
      </c>
      <c r="R81" s="161">
        <v>1376462</v>
      </c>
      <c r="S81" s="157">
        <f t="shared" si="100"/>
        <v>5.2009443662160794E-2</v>
      </c>
      <c r="T81" s="157">
        <f t="shared" si="101"/>
        <v>5.3278649446631727E-5</v>
      </c>
      <c r="V81" s="161">
        <v>0</v>
      </c>
      <c r="W81" s="157">
        <f t="shared" si="102"/>
        <v>0</v>
      </c>
      <c r="X81" s="157">
        <f t="shared" si="103"/>
        <v>0</v>
      </c>
      <c r="Z81" s="161">
        <v>62868.92</v>
      </c>
      <c r="AA81" s="157">
        <f t="shared" si="104"/>
        <v>2.3754942401903534E-3</v>
      </c>
      <c r="AB81" s="157">
        <f t="shared" si="105"/>
        <v>3.539584449532296E-6</v>
      </c>
      <c r="AD81" s="161">
        <v>258236.2</v>
      </c>
      <c r="AE81" s="157">
        <f t="shared" si="106"/>
        <v>9.7574223592300328E-3</v>
      </c>
      <c r="AF81" s="157">
        <f t="shared" si="107"/>
        <v>9.5411938016991106E-6</v>
      </c>
      <c r="AH81" s="161">
        <v>96922028.700000003</v>
      </c>
      <c r="AI81" s="161">
        <f t="shared" si="108"/>
        <v>3.6621866722764467</v>
      </c>
      <c r="AJ81" s="161">
        <f t="shared" si="109"/>
        <v>4.2631322440857275E-3</v>
      </c>
      <c r="AL81" s="161">
        <v>8032.46</v>
      </c>
      <c r="AN81" s="161">
        <v>111510.39</v>
      </c>
      <c r="AO81" s="157">
        <f t="shared" si="110"/>
        <v>4.2134060703823122E-3</v>
      </c>
      <c r="AP81" s="157">
        <f t="shared" si="111"/>
        <v>5.6895724617153673E-6</v>
      </c>
      <c r="AR81" s="161">
        <v>0</v>
      </c>
      <c r="AS81" s="157">
        <f t="shared" si="112"/>
        <v>0</v>
      </c>
      <c r="AT81" s="157">
        <f t="shared" si="113"/>
        <v>0</v>
      </c>
      <c r="AV81" s="161">
        <v>2450.5300000000002</v>
      </c>
      <c r="AW81" s="157">
        <f t="shared" si="114"/>
        <v>9.259296804229606E-5</v>
      </c>
      <c r="AX81" s="159">
        <f t="shared" si="115"/>
        <v>7.7606630718735324E-8</v>
      </c>
      <c r="AZ81" s="161">
        <v>81037.67</v>
      </c>
      <c r="BB81" s="161">
        <v>67191.56</v>
      </c>
      <c r="BC81" s="160">
        <f t="shared" si="116"/>
        <v>2.5388246492766943E-3</v>
      </c>
      <c r="BD81" s="157">
        <f t="shared" si="117"/>
        <v>4.2558226867948958E-6</v>
      </c>
      <c r="BF81" s="161">
        <v>45839.54</v>
      </c>
      <c r="BG81" s="160">
        <f t="shared" si="118"/>
        <v>1.7320412573172137E-3</v>
      </c>
      <c r="BH81" s="157">
        <f t="shared" si="119"/>
        <v>3.2260161888758727E-6</v>
      </c>
      <c r="BJ81" s="161">
        <v>210005.59</v>
      </c>
      <c r="BK81" s="157">
        <f t="shared" si="120"/>
        <v>7.9350348224969808E-3</v>
      </c>
      <c r="BL81" s="157">
        <f t="shared" si="121"/>
        <v>1.1823529347710364E-5</v>
      </c>
      <c r="BN81" s="161">
        <v>75860.570000000007</v>
      </c>
      <c r="BO81" s="157">
        <f t="shared" si="122"/>
        <v>2.8663821025167466E-3</v>
      </c>
      <c r="BP81" s="157">
        <f t="shared" si="123"/>
        <v>4.8049060750962209E-6</v>
      </c>
      <c r="BR81" s="161">
        <v>20297.060000000001</v>
      </c>
      <c r="BS81" s="157">
        <f t="shared" si="124"/>
        <v>7.6692186095765624E-4</v>
      </c>
      <c r="BT81" s="157">
        <f t="shared" si="125"/>
        <v>1.2855883748381075E-6</v>
      </c>
      <c r="BV81" s="161">
        <v>56897.21</v>
      </c>
      <c r="BW81" s="157">
        <f t="shared" si="126"/>
        <v>2.1498539284260168E-3</v>
      </c>
      <c r="BX81" s="157">
        <f t="shared" si="127"/>
        <v>4.4046352257910351E-6</v>
      </c>
      <c r="BZ81" s="161">
        <v>141043.87</v>
      </c>
      <c r="CA81" s="157">
        <f t="shared" si="128"/>
        <v>5.3293249001121219E-3</v>
      </c>
      <c r="CB81" s="157">
        <f t="shared" si="129"/>
        <v>1.042244966593882E-5</v>
      </c>
      <c r="CD81" s="161">
        <v>53915.01</v>
      </c>
      <c r="CE81" s="157">
        <f t="shared" si="130"/>
        <v>2.0371718762594508E-3</v>
      </c>
      <c r="CF81" s="157">
        <f t="shared" si="131"/>
        <v>4.5532052481348081E-6</v>
      </c>
      <c r="CH81" s="161">
        <v>164129.49</v>
      </c>
      <c r="CI81" s="157">
        <f t="shared" si="132"/>
        <v>6.2016121501750022E-3</v>
      </c>
      <c r="CJ81" s="157">
        <f t="shared" si="133"/>
        <v>1.6171151554677836E-5</v>
      </c>
      <c r="CL81" s="161">
        <v>378178.96</v>
      </c>
      <c r="CM81" s="157">
        <f t="shared" si="134"/>
        <v>1.4289444470195735E-2</v>
      </c>
      <c r="CN81" s="157">
        <f t="shared" si="135"/>
        <v>3.526464636445347E-5</v>
      </c>
      <c r="CP81" s="161">
        <v>325848.09000000003</v>
      </c>
      <c r="CQ81" s="157">
        <f t="shared" si="136"/>
        <v>1.231212912472535E-2</v>
      </c>
      <c r="CR81" s="159">
        <f t="shared" si="137"/>
        <v>2.5225173175815257E-5</v>
      </c>
      <c r="CT81" s="161">
        <v>807096.72</v>
      </c>
      <c r="CU81" s="157">
        <f t="shared" si="138"/>
        <v>3.0496048121019519E-2</v>
      </c>
      <c r="CV81" s="157">
        <f t="shared" si="139"/>
        <v>6.8160555312080808E-5</v>
      </c>
    </row>
    <row r="82" spans="1:100" s="162" customFormat="1" ht="15.5" x14ac:dyDescent="0.35">
      <c r="A82" s="154">
        <v>900</v>
      </c>
      <c r="B82" s="154">
        <f t="shared" si="140"/>
        <v>1.5</v>
      </c>
      <c r="D82" s="136">
        <v>47172949.799999997</v>
      </c>
      <c r="F82" s="161">
        <v>19317.89</v>
      </c>
      <c r="G82" s="157">
        <f t="shared" si="94"/>
        <v>6.1426803120969982E-4</v>
      </c>
      <c r="H82" s="157">
        <f t="shared" si="95"/>
        <v>8.0087412654508877E-7</v>
      </c>
      <c r="J82" s="161">
        <v>2381234.71</v>
      </c>
      <c r="K82" s="157">
        <f t="shared" si="96"/>
        <v>7.5718225808299996E-2</v>
      </c>
      <c r="L82" s="157">
        <f t="shared" si="97"/>
        <v>7.4040278278454495E-5</v>
      </c>
      <c r="N82" s="161">
        <v>519562.18</v>
      </c>
      <c r="O82" s="157">
        <f t="shared" si="98"/>
        <v>1.6520978088166962E-2</v>
      </c>
      <c r="P82" s="157">
        <f t="shared" si="99"/>
        <v>2.1539821745198995E-5</v>
      </c>
      <c r="R82" s="161">
        <v>1602698.81</v>
      </c>
      <c r="S82" s="157">
        <f t="shared" si="100"/>
        <v>5.0962431333899758E-2</v>
      </c>
      <c r="T82" s="157">
        <f t="shared" si="101"/>
        <v>5.220608648737236E-5</v>
      </c>
      <c r="V82" s="161">
        <v>0</v>
      </c>
      <c r="W82" s="157">
        <f t="shared" si="102"/>
        <v>0</v>
      </c>
      <c r="X82" s="157">
        <f t="shared" si="103"/>
        <v>0</v>
      </c>
      <c r="Z82" s="161">
        <v>95839.53</v>
      </c>
      <c r="AA82" s="157">
        <f t="shared" si="104"/>
        <v>3.0474942866515419E-3</v>
      </c>
      <c r="AB82" s="157">
        <f t="shared" si="105"/>
        <v>4.540892250787332E-6</v>
      </c>
      <c r="AD82" s="161">
        <v>354906.83</v>
      </c>
      <c r="AE82" s="157">
        <f t="shared" si="106"/>
        <v>1.1285286318897955E-2</v>
      </c>
      <c r="AF82" s="157">
        <f t="shared" si="107"/>
        <v>1.1035199657460119E-5</v>
      </c>
      <c r="AH82" s="161">
        <v>70808406.400000006</v>
      </c>
      <c r="AI82" s="161">
        <f t="shared" si="108"/>
        <v>2.2515575144295941</v>
      </c>
      <c r="AJ82" s="161">
        <f t="shared" si="109"/>
        <v>2.621026260578817E-3</v>
      </c>
      <c r="AL82" s="161">
        <v>14472.99</v>
      </c>
      <c r="AN82" s="161">
        <v>66904.31</v>
      </c>
      <c r="AO82" s="157">
        <f t="shared" si="110"/>
        <v>2.1274155087922866E-3</v>
      </c>
      <c r="AP82" s="157">
        <f t="shared" si="111"/>
        <v>2.872755317493643E-6</v>
      </c>
      <c r="AR82" s="161">
        <v>49581</v>
      </c>
      <c r="AS82" s="157">
        <f t="shared" si="112"/>
        <v>1.5765709016568644E-3</v>
      </c>
      <c r="AT82" s="157">
        <f t="shared" si="113"/>
        <v>2.3491557052323471E-6</v>
      </c>
      <c r="AV82" s="161">
        <v>3365.82</v>
      </c>
      <c r="AW82" s="157">
        <f t="shared" si="114"/>
        <v>1.070259549467479E-4</v>
      </c>
      <c r="AX82" s="159">
        <f t="shared" si="115"/>
        <v>8.9703612903715958E-8</v>
      </c>
      <c r="AZ82" s="161">
        <v>104915.09</v>
      </c>
      <c r="BB82" s="161">
        <v>106286.24</v>
      </c>
      <c r="BC82" s="160">
        <f t="shared" si="116"/>
        <v>3.3796775625848188E-3</v>
      </c>
      <c r="BD82" s="157">
        <f t="shared" si="117"/>
        <v>5.6653414204868073E-6</v>
      </c>
      <c r="BF82" s="161">
        <v>61170.76</v>
      </c>
      <c r="BG82" s="160">
        <f t="shared" si="118"/>
        <v>1.9451007492433728E-3</v>
      </c>
      <c r="BH82" s="157">
        <f t="shared" si="119"/>
        <v>3.622850483234472E-6</v>
      </c>
      <c r="BJ82" s="161">
        <v>227933.82</v>
      </c>
      <c r="BK82" s="157">
        <f t="shared" si="120"/>
        <v>7.2478132372379234E-3</v>
      </c>
      <c r="BL82" s="157">
        <f t="shared" si="121"/>
        <v>1.079954082548563E-5</v>
      </c>
      <c r="BN82" s="161">
        <v>57106.77</v>
      </c>
      <c r="BO82" s="157">
        <f t="shared" si="122"/>
        <v>1.8158744654123793E-3</v>
      </c>
      <c r="BP82" s="157">
        <f t="shared" si="123"/>
        <v>3.0439438771304101E-6</v>
      </c>
      <c r="BR82" s="161">
        <v>18495.63</v>
      </c>
      <c r="BS82" s="157">
        <f t="shared" si="124"/>
        <v>5.8812190286222047E-4</v>
      </c>
      <c r="BT82" s="157">
        <f t="shared" si="125"/>
        <v>9.8586664404534768E-7</v>
      </c>
      <c r="BV82" s="161">
        <v>109392.86</v>
      </c>
      <c r="BW82" s="157">
        <f t="shared" si="126"/>
        <v>3.4784615059200727E-3</v>
      </c>
      <c r="BX82" s="157">
        <f t="shared" si="127"/>
        <v>7.1266953898356166E-6</v>
      </c>
      <c r="BZ82" s="161">
        <v>159702.68</v>
      </c>
      <c r="CA82" s="157">
        <f t="shared" si="128"/>
        <v>5.0782073416150882E-3</v>
      </c>
      <c r="CB82" s="157">
        <f t="shared" si="129"/>
        <v>9.9313442890431997E-6</v>
      </c>
      <c r="CD82" s="161">
        <v>75519.13</v>
      </c>
      <c r="CE82" s="157">
        <f t="shared" si="130"/>
        <v>2.4013485584486391E-3</v>
      </c>
      <c r="CF82" s="157">
        <f t="shared" si="131"/>
        <v>5.3671626760356793E-6</v>
      </c>
      <c r="CH82" s="161">
        <v>160967.10999999999</v>
      </c>
      <c r="CI82" s="157">
        <f t="shared" si="132"/>
        <v>5.1184135404650907E-3</v>
      </c>
      <c r="CJ82" s="157">
        <f t="shared" si="133"/>
        <v>1.3346632952536455E-5</v>
      </c>
      <c r="CL82" s="161">
        <v>351752.05</v>
      </c>
      <c r="CM82" s="157">
        <f t="shared" si="134"/>
        <v>1.1184970989454639E-2</v>
      </c>
      <c r="CN82" s="157">
        <f t="shared" si="135"/>
        <v>2.7603175712147621E-5</v>
      </c>
      <c r="CP82" s="161">
        <v>467410.43</v>
      </c>
      <c r="CQ82" s="157">
        <f t="shared" si="136"/>
        <v>1.4862662775436613E-2</v>
      </c>
      <c r="CR82" s="159">
        <f t="shared" si="137"/>
        <v>3.0450723718550581E-5</v>
      </c>
      <c r="CT82" s="161">
        <v>834654.81</v>
      </c>
      <c r="CU82" s="157">
        <f t="shared" si="138"/>
        <v>2.6540257081824468E-2</v>
      </c>
      <c r="CV82" s="157">
        <f t="shared" si="139"/>
        <v>5.9319117468721523E-5</v>
      </c>
    </row>
    <row r="83" spans="1:100" s="162" customFormat="1" ht="15.5" x14ac:dyDescent="0.35">
      <c r="A83" s="154">
        <v>925</v>
      </c>
      <c r="B83" s="154">
        <f t="shared" si="140"/>
        <v>1.5416666666666667</v>
      </c>
      <c r="D83" s="136">
        <v>36846017.399999999</v>
      </c>
      <c r="F83" s="161">
        <v>47512.02</v>
      </c>
      <c r="G83" s="157">
        <f t="shared" si="94"/>
        <v>1.9879406966789308E-3</v>
      </c>
      <c r="H83" s="157">
        <f t="shared" si="95"/>
        <v>2.5918494666584135E-6</v>
      </c>
      <c r="J83" s="161">
        <v>3052240.73</v>
      </c>
      <c r="K83" s="157">
        <f t="shared" si="96"/>
        <v>0.12770817917714314</v>
      </c>
      <c r="L83" s="157">
        <f t="shared" si="97"/>
        <v>1.2487811255178563E-4</v>
      </c>
      <c r="N83" s="161">
        <v>764100.15</v>
      </c>
      <c r="O83" s="157">
        <f t="shared" si="98"/>
        <v>3.1970557861431187E-2</v>
      </c>
      <c r="P83" s="157">
        <f t="shared" si="99"/>
        <v>4.1682769249783825E-5</v>
      </c>
      <c r="R83" s="161">
        <v>1655662.54</v>
      </c>
      <c r="S83" s="157">
        <f t="shared" si="100"/>
        <v>6.92742371979303E-2</v>
      </c>
      <c r="T83" s="157">
        <f t="shared" si="101"/>
        <v>7.0964762156004276E-5</v>
      </c>
      <c r="V83" s="161">
        <v>31112.31</v>
      </c>
      <c r="W83" s="157">
        <f t="shared" si="102"/>
        <v>1.3017637898092077E-3</v>
      </c>
      <c r="X83" s="157">
        <f t="shared" si="103"/>
        <v>1.212301104917559E-6</v>
      </c>
      <c r="Z83" s="161">
        <v>64152.68</v>
      </c>
      <c r="AA83" s="157">
        <f t="shared" si="104"/>
        <v>2.6841991431435772E-3</v>
      </c>
      <c r="AB83" s="157">
        <f t="shared" si="105"/>
        <v>3.9995674945343539E-6</v>
      </c>
      <c r="AD83" s="161">
        <v>770818.24</v>
      </c>
      <c r="AE83" s="157">
        <f t="shared" si="106"/>
        <v>3.225164808901889E-2</v>
      </c>
      <c r="AF83" s="157">
        <f t="shared" si="107"/>
        <v>3.1536938088002417E-5</v>
      </c>
      <c r="AH83" s="161">
        <v>31827214.100000001</v>
      </c>
      <c r="AI83" s="161">
        <f t="shared" si="108"/>
        <v>1.3316759458196787</v>
      </c>
      <c r="AJ83" s="161">
        <f t="shared" si="109"/>
        <v>1.5501969646370564E-3</v>
      </c>
      <c r="AL83" s="161">
        <v>13394.45</v>
      </c>
      <c r="AN83" s="161">
        <v>22446.34</v>
      </c>
      <c r="AO83" s="157">
        <f t="shared" si="110"/>
        <v>9.3917271413617343E-4</v>
      </c>
      <c r="AP83" s="157">
        <f t="shared" si="111"/>
        <v>1.2682117797060084E-6</v>
      </c>
      <c r="AR83" s="161">
        <v>39352.81</v>
      </c>
      <c r="AS83" s="157">
        <f t="shared" si="112"/>
        <v>1.6465528623635364E-3</v>
      </c>
      <c r="AT83" s="157">
        <f t="shared" si="113"/>
        <v>2.4534317146935473E-6</v>
      </c>
      <c r="AV83" s="161">
        <v>7831.51</v>
      </c>
      <c r="AW83" s="157">
        <f t="shared" si="114"/>
        <v>3.2767660573993727E-4</v>
      </c>
      <c r="AX83" s="159">
        <f t="shared" si="115"/>
        <v>2.746415616055388E-7</v>
      </c>
      <c r="AZ83" s="161">
        <v>106829.98</v>
      </c>
      <c r="BB83" s="161">
        <v>105030</v>
      </c>
      <c r="BC83" s="160">
        <f t="shared" si="116"/>
        <v>4.3945387161435801E-3</v>
      </c>
      <c r="BD83" s="157">
        <f t="shared" si="117"/>
        <v>7.3665495454720076E-6</v>
      </c>
      <c r="BF83" s="161">
        <v>90544.05</v>
      </c>
      <c r="BG83" s="160">
        <f t="shared" si="118"/>
        <v>3.7884350494281644E-3</v>
      </c>
      <c r="BH83" s="157">
        <f t="shared" si="119"/>
        <v>7.056155705488323E-6</v>
      </c>
      <c r="BJ83" s="161">
        <v>398255.41</v>
      </c>
      <c r="BK83" s="157">
        <f t="shared" si="120"/>
        <v>1.6663323033025184E-2</v>
      </c>
      <c r="BL83" s="157">
        <f t="shared" si="121"/>
        <v>2.4829038979485379E-5</v>
      </c>
      <c r="BN83" s="161">
        <v>79973.009999999995</v>
      </c>
      <c r="BO83" s="157">
        <f t="shared" si="122"/>
        <v>3.346134330110803E-3</v>
      </c>
      <c r="BP83" s="157">
        <f t="shared" si="123"/>
        <v>5.6091130197612888E-6</v>
      </c>
      <c r="BR83" s="161">
        <v>30840.240000000002</v>
      </c>
      <c r="BS83" s="157">
        <f t="shared" si="124"/>
        <v>1.2903801646687604E-3</v>
      </c>
      <c r="BT83" s="157">
        <f t="shared" si="125"/>
        <v>2.163059658709394E-6</v>
      </c>
      <c r="BV83" s="161">
        <v>161264.92000000001</v>
      </c>
      <c r="BW83" s="157">
        <f t="shared" si="126"/>
        <v>6.7474524849642694E-3</v>
      </c>
      <c r="BX83" s="157">
        <f t="shared" si="127"/>
        <v>1.3824226151673465E-5</v>
      </c>
      <c r="BZ83" s="161">
        <v>162038.51999999999</v>
      </c>
      <c r="CA83" s="157">
        <f t="shared" si="128"/>
        <v>6.7798205241036439E-3</v>
      </c>
      <c r="CB83" s="157">
        <f t="shared" si="129"/>
        <v>1.3259153735416382E-5</v>
      </c>
      <c r="CD83" s="161">
        <v>70147.740000000005</v>
      </c>
      <c r="CE83" s="157">
        <f t="shared" si="130"/>
        <v>2.9350372206033864E-3</v>
      </c>
      <c r="CF83" s="157">
        <f t="shared" si="131"/>
        <v>6.5599898722636521E-6</v>
      </c>
      <c r="CH83" s="161">
        <v>143943.04999999999</v>
      </c>
      <c r="CI83" s="157">
        <f t="shared" si="132"/>
        <v>6.0226916704255087E-3</v>
      </c>
      <c r="CJ83" s="157">
        <f t="shared" si="133"/>
        <v>1.5704603482305544E-5</v>
      </c>
      <c r="CL83" s="161">
        <v>161428.56</v>
      </c>
      <c r="CM83" s="157">
        <f t="shared" si="134"/>
        <v>6.7542993126850134E-3</v>
      </c>
      <c r="CN83" s="157">
        <f t="shared" si="135"/>
        <v>1.666880592862162E-5</v>
      </c>
      <c r="CP83" s="161">
        <v>448931.6</v>
      </c>
      <c r="CQ83" s="157">
        <f t="shared" si="136"/>
        <v>1.8783655118540257E-2</v>
      </c>
      <c r="CR83" s="159">
        <f t="shared" si="137"/>
        <v>3.848407927175117E-5</v>
      </c>
      <c r="CT83" s="161">
        <v>529316.88</v>
      </c>
      <c r="CU83" s="157">
        <f t="shared" si="138"/>
        <v>2.2147039153273592E-2</v>
      </c>
      <c r="CV83" s="157">
        <f t="shared" si="139"/>
        <v>4.9500003450121052E-5</v>
      </c>
    </row>
    <row r="84" spans="1:100" s="162" customFormat="1" ht="15.5" x14ac:dyDescent="0.35">
      <c r="A84" s="154">
        <v>950</v>
      </c>
      <c r="B84" s="154">
        <f t="shared" si="140"/>
        <v>1.5833333333333333</v>
      </c>
      <c r="D84" s="136">
        <v>35530535.899999999</v>
      </c>
      <c r="F84" s="161">
        <v>124578.11</v>
      </c>
      <c r="G84" s="157">
        <f t="shared" si="94"/>
        <v>5.5515254462195343E-3</v>
      </c>
      <c r="H84" s="157">
        <f t="shared" si="95"/>
        <v>7.2380017628104371E-6</v>
      </c>
      <c r="J84" s="161">
        <v>6372195.9199999999</v>
      </c>
      <c r="K84" s="157">
        <f t="shared" si="96"/>
        <v>0.28396166708722975</v>
      </c>
      <c r="L84" s="157">
        <f t="shared" si="97"/>
        <v>2.77668957864669E-4</v>
      </c>
      <c r="N84" s="161">
        <v>1776241.31</v>
      </c>
      <c r="O84" s="157">
        <f t="shared" si="98"/>
        <v>7.9153944710602206E-2</v>
      </c>
      <c r="P84" s="157">
        <f t="shared" si="99"/>
        <v>1.0319981361859414E-4</v>
      </c>
      <c r="R84" s="161">
        <v>1627650.52</v>
      </c>
      <c r="S84" s="157">
        <f t="shared" si="100"/>
        <v>7.2532351625277158E-2</v>
      </c>
      <c r="T84" s="157">
        <f t="shared" si="101"/>
        <v>7.4302385560692214E-5</v>
      </c>
      <c r="V84" s="161">
        <v>34312.019999999997</v>
      </c>
      <c r="W84" s="157">
        <f t="shared" si="102"/>
        <v>1.5290330872830993E-3</v>
      </c>
      <c r="X84" s="157">
        <f t="shared" si="103"/>
        <v>1.4239515000186683E-6</v>
      </c>
      <c r="Z84" s="161">
        <v>111728.62</v>
      </c>
      <c r="AA84" s="157">
        <f t="shared" si="104"/>
        <v>4.9789186639690773E-3</v>
      </c>
      <c r="AB84" s="157">
        <f t="shared" si="105"/>
        <v>7.4187942788103215E-6</v>
      </c>
      <c r="AD84" s="161">
        <v>482339.09</v>
      </c>
      <c r="AE84" s="157">
        <f t="shared" si="106"/>
        <v>2.1494287654880734E-2</v>
      </c>
      <c r="AF84" s="157">
        <f t="shared" si="107"/>
        <v>2.1017965257052675E-5</v>
      </c>
      <c r="AH84" s="161">
        <v>60339074.299999997</v>
      </c>
      <c r="AI84" s="161">
        <f t="shared" si="108"/>
        <v>2.6888664981173749</v>
      </c>
      <c r="AJ84" s="161">
        <f t="shared" si="109"/>
        <v>3.1300953484822121E-3</v>
      </c>
      <c r="AL84" s="161">
        <v>22962.69</v>
      </c>
      <c r="AN84" s="161">
        <v>100572.52</v>
      </c>
      <c r="AO84" s="157">
        <f t="shared" si="110"/>
        <v>4.4817737560027436E-3</v>
      </c>
      <c r="AP84" s="157">
        <f t="shared" si="111"/>
        <v>6.0519627388959728E-6</v>
      </c>
      <c r="AR84" s="161">
        <v>102908.7</v>
      </c>
      <c r="AS84" s="157">
        <f t="shared" si="112"/>
        <v>4.5858800289021251E-3</v>
      </c>
      <c r="AT84" s="157">
        <f t="shared" si="113"/>
        <v>6.8331504926831427E-6</v>
      </c>
      <c r="AV84" s="161">
        <v>8023.89</v>
      </c>
      <c r="AW84" s="157">
        <f t="shared" si="114"/>
        <v>3.575654624449388E-4</v>
      </c>
      <c r="AX84" s="159">
        <f t="shared" si="115"/>
        <v>2.9969285344716847E-7</v>
      </c>
      <c r="AZ84" s="161">
        <v>251890.47</v>
      </c>
      <c r="BB84" s="161">
        <v>207882.6</v>
      </c>
      <c r="BC84" s="160">
        <f t="shared" si="116"/>
        <v>9.263790755264123E-3</v>
      </c>
      <c r="BD84" s="157">
        <f t="shared" si="117"/>
        <v>1.5528859337806566E-5</v>
      </c>
      <c r="BF84" s="161">
        <v>243807.96</v>
      </c>
      <c r="BG84" s="160">
        <f t="shared" si="118"/>
        <v>1.0864718480083493E-2</v>
      </c>
      <c r="BH84" s="157">
        <f t="shared" si="119"/>
        <v>2.0236098624242552E-5</v>
      </c>
      <c r="BJ84" s="161">
        <v>456040.37</v>
      </c>
      <c r="BK84" s="157">
        <f t="shared" si="120"/>
        <v>2.0322348112026833E-2</v>
      </c>
      <c r="BL84" s="157">
        <f t="shared" si="121"/>
        <v>3.0281137347463362E-5</v>
      </c>
      <c r="BN84" s="161">
        <v>88884.52</v>
      </c>
      <c r="BO84" s="157">
        <f t="shared" si="122"/>
        <v>3.9609259969910372E-3</v>
      </c>
      <c r="BP84" s="157">
        <f t="shared" si="123"/>
        <v>6.6396860939225048E-6</v>
      </c>
      <c r="BR84" s="161">
        <v>43723.81</v>
      </c>
      <c r="BS84" s="157">
        <f t="shared" si="124"/>
        <v>1.9484469929802926E-3</v>
      </c>
      <c r="BT84" s="157">
        <f t="shared" si="125"/>
        <v>3.2661747313290283E-6</v>
      </c>
      <c r="BV84" s="161">
        <v>451547.99</v>
      </c>
      <c r="BW84" s="157">
        <f t="shared" si="126"/>
        <v>2.0122155944365214E-2</v>
      </c>
      <c r="BX84" s="157">
        <f t="shared" si="127"/>
        <v>4.1226408789689803E-5</v>
      </c>
      <c r="BZ84" s="161">
        <v>216177.46</v>
      </c>
      <c r="CA84" s="157">
        <f t="shared" si="128"/>
        <v>9.633431347522493E-3</v>
      </c>
      <c r="CB84" s="157">
        <f t="shared" si="129"/>
        <v>1.8839900965264478E-5</v>
      </c>
      <c r="CD84" s="161">
        <v>162500.91</v>
      </c>
      <c r="CE84" s="157">
        <f t="shared" si="130"/>
        <v>7.2414643061997838E-3</v>
      </c>
      <c r="CF84" s="157">
        <f t="shared" si="131"/>
        <v>1.6185120984347664E-5</v>
      </c>
      <c r="CH84" s="161">
        <v>237150.39</v>
      </c>
      <c r="CI84" s="157">
        <f t="shared" si="132"/>
        <v>1.0568039799816249E-2</v>
      </c>
      <c r="CJ84" s="157">
        <f t="shared" si="133"/>
        <v>2.7556926989359255E-5</v>
      </c>
      <c r="CL84" s="161">
        <v>328641.53999999998</v>
      </c>
      <c r="CM84" s="157">
        <f t="shared" si="134"/>
        <v>1.4645124026964084E-2</v>
      </c>
      <c r="CN84" s="157">
        <f t="shared" si="135"/>
        <v>3.6142421131321615E-5</v>
      </c>
      <c r="CP84" s="161">
        <v>758256.97</v>
      </c>
      <c r="CQ84" s="157">
        <f t="shared" si="136"/>
        <v>3.3789907903790814E-2</v>
      </c>
      <c r="CR84" s="159">
        <f t="shared" si="137"/>
        <v>6.9228991170687201E-5</v>
      </c>
      <c r="CT84" s="161">
        <v>763492.85</v>
      </c>
      <c r="CU84" s="157">
        <f t="shared" si="138"/>
        <v>3.4023232370291007E-2</v>
      </c>
      <c r="CV84" s="157">
        <f t="shared" si="139"/>
        <v>7.6044030448410441E-5</v>
      </c>
    </row>
    <row r="85" spans="1:100" s="162" customFormat="1" ht="15.5" x14ac:dyDescent="0.35">
      <c r="A85" s="154">
        <v>975</v>
      </c>
      <c r="B85" s="154">
        <f t="shared" si="140"/>
        <v>1.625</v>
      </c>
      <c r="D85" s="136">
        <v>33373251</v>
      </c>
      <c r="F85" s="161">
        <v>113755.53</v>
      </c>
      <c r="G85" s="157">
        <f t="shared" si="94"/>
        <v>5.538949029868262E-3</v>
      </c>
      <c r="H85" s="157">
        <f t="shared" si="95"/>
        <v>7.2216048058655067E-6</v>
      </c>
      <c r="J85" s="161">
        <v>4493564.75</v>
      </c>
      <c r="K85" s="157">
        <f t="shared" si="96"/>
        <v>0.21879926288122187</v>
      </c>
      <c r="L85" s="157">
        <f t="shared" si="97"/>
        <v>2.1395057977006374E-4</v>
      </c>
      <c r="N85" s="161">
        <v>1099049.51</v>
      </c>
      <c r="O85" s="157">
        <f t="shared" si="98"/>
        <v>5.3514578299548934E-2</v>
      </c>
      <c r="P85" s="157">
        <f t="shared" si="99"/>
        <v>6.9771563837820732E-5</v>
      </c>
      <c r="R85" s="161">
        <v>762942.04</v>
      </c>
      <c r="S85" s="157">
        <f t="shared" si="100"/>
        <v>3.7148937482896105E-2</v>
      </c>
      <c r="T85" s="157">
        <f t="shared" si="101"/>
        <v>3.8055496811746311E-5</v>
      </c>
      <c r="V85" s="161">
        <v>16666.54</v>
      </c>
      <c r="W85" s="157">
        <f t="shared" si="102"/>
        <v>8.1152200305568078E-4</v>
      </c>
      <c r="X85" s="157">
        <f t="shared" si="103"/>
        <v>7.5575079647399302E-7</v>
      </c>
      <c r="Z85" s="161">
        <v>30771.360000000001</v>
      </c>
      <c r="AA85" s="157">
        <f t="shared" si="104"/>
        <v>1.4983095293892707E-3</v>
      </c>
      <c r="AB85" s="157">
        <f t="shared" si="105"/>
        <v>2.2325430308714803E-6</v>
      </c>
      <c r="AD85" s="161">
        <v>378907.91</v>
      </c>
      <c r="AE85" s="157">
        <f t="shared" si="106"/>
        <v>1.8449666583276528E-2</v>
      </c>
      <c r="AF85" s="157">
        <f t="shared" si="107"/>
        <v>1.8040814260874537E-5</v>
      </c>
      <c r="AH85" s="161">
        <v>15107490.4</v>
      </c>
      <c r="AI85" s="161">
        <f t="shared" si="108"/>
        <v>0.7356092428633938</v>
      </c>
      <c r="AJ85" s="161">
        <f t="shared" si="109"/>
        <v>8.5631885071250577E-4</v>
      </c>
      <c r="AL85" s="161">
        <v>11050.51</v>
      </c>
      <c r="AN85" s="161">
        <v>14776.02</v>
      </c>
      <c r="AO85" s="157">
        <f t="shared" si="110"/>
        <v>7.1946938882280309E-4</v>
      </c>
      <c r="AP85" s="157">
        <f t="shared" si="111"/>
        <v>9.7153541655242755E-7</v>
      </c>
      <c r="AR85" s="161">
        <v>44508.51</v>
      </c>
      <c r="AS85" s="157">
        <f t="shared" si="112"/>
        <v>2.1671945819722507E-3</v>
      </c>
      <c r="AT85" s="157">
        <f t="shared" si="113"/>
        <v>3.2292093626987423E-6</v>
      </c>
      <c r="AV85" s="161">
        <v>4008.57</v>
      </c>
      <c r="AW85" s="157">
        <f t="shared" si="114"/>
        <v>1.951840487461051E-4</v>
      </c>
      <c r="AX85" s="159">
        <f t="shared" si="115"/>
        <v>1.635931617000037E-7</v>
      </c>
      <c r="AZ85" s="161">
        <v>167738.98000000001</v>
      </c>
      <c r="BB85" s="161">
        <v>106112.41</v>
      </c>
      <c r="BC85" s="160">
        <f t="shared" si="116"/>
        <v>5.1667925983596864E-3</v>
      </c>
      <c r="BD85" s="157">
        <f t="shared" si="117"/>
        <v>8.6610759684910521E-6</v>
      </c>
      <c r="BF85" s="161">
        <v>156803.59</v>
      </c>
      <c r="BG85" s="160">
        <f t="shared" si="118"/>
        <v>7.6350318328292314E-3</v>
      </c>
      <c r="BH85" s="157">
        <f t="shared" si="119"/>
        <v>1.4220640640766643E-5</v>
      </c>
      <c r="BJ85" s="161">
        <v>394806.94</v>
      </c>
      <c r="BK85" s="157">
        <f t="shared" si="120"/>
        <v>1.9223817227155965E-2</v>
      </c>
      <c r="BL85" s="157">
        <f t="shared" si="121"/>
        <v>2.8644280994947727E-5</v>
      </c>
      <c r="BN85" s="161">
        <v>69868.44</v>
      </c>
      <c r="BO85" s="157">
        <f t="shared" si="122"/>
        <v>3.4020124380450684E-3</v>
      </c>
      <c r="BP85" s="157">
        <f t="shared" si="123"/>
        <v>5.702781292404527E-6</v>
      </c>
      <c r="BR85" s="161">
        <v>37430.410000000003</v>
      </c>
      <c r="BS85" s="157">
        <f t="shared" si="124"/>
        <v>1.8225499292831855E-3</v>
      </c>
      <c r="BT85" s="157">
        <f t="shared" si="125"/>
        <v>3.0551339333614895E-6</v>
      </c>
      <c r="BV85" s="161">
        <v>344415.23</v>
      </c>
      <c r="BW85" s="157">
        <f t="shared" si="126"/>
        <v>1.6770159693162645E-2</v>
      </c>
      <c r="BX85" s="157">
        <f t="shared" si="127"/>
        <v>3.4358816266519727E-5</v>
      </c>
      <c r="BZ85" s="161">
        <v>111828.18</v>
      </c>
      <c r="CA85" s="157">
        <f t="shared" si="128"/>
        <v>5.4451031006838378E-3</v>
      </c>
      <c r="CB85" s="157">
        <f t="shared" si="129"/>
        <v>1.0648874680455442E-5</v>
      </c>
      <c r="CD85" s="161">
        <v>58551.7</v>
      </c>
      <c r="CE85" s="157">
        <f t="shared" si="130"/>
        <v>2.8509812394363378E-3</v>
      </c>
      <c r="CF85" s="157">
        <f t="shared" si="131"/>
        <v>6.3721195511350956E-6</v>
      </c>
      <c r="CH85" s="161">
        <v>105109.64</v>
      </c>
      <c r="CI85" s="157">
        <f t="shared" si="132"/>
        <v>5.1179660321375338E-3</v>
      </c>
      <c r="CJ85" s="157">
        <f t="shared" si="133"/>
        <v>1.3345466042253827E-5</v>
      </c>
      <c r="CL85" s="161">
        <v>63872.59</v>
      </c>
      <c r="CM85" s="157">
        <f t="shared" si="134"/>
        <v>3.1100643671184442E-3</v>
      </c>
      <c r="CN85" s="157">
        <f t="shared" si="135"/>
        <v>7.6752682937307634E-6</v>
      </c>
      <c r="CP85" s="161">
        <v>360022.61</v>
      </c>
      <c r="CQ85" s="157">
        <f t="shared" si="136"/>
        <v>1.7530109405583531E-2</v>
      </c>
      <c r="CR85" s="159">
        <f t="shared" si="137"/>
        <v>3.5915806361939593E-5</v>
      </c>
      <c r="CT85" s="161">
        <v>228369.23</v>
      </c>
      <c r="CU85" s="157">
        <f t="shared" si="138"/>
        <v>1.1119683807549945E-2</v>
      </c>
      <c r="CV85" s="157">
        <f t="shared" si="139"/>
        <v>2.4853181638802422E-5</v>
      </c>
    </row>
    <row r="86" spans="1:100" s="162" customFormat="1" ht="15.5" x14ac:dyDescent="0.35">
      <c r="A86" s="154">
        <v>1000</v>
      </c>
      <c r="B86" s="154">
        <f t="shared" si="140"/>
        <v>1.6666666666666667</v>
      </c>
      <c r="D86" s="136">
        <v>33422676.300000001</v>
      </c>
      <c r="F86" s="161">
        <v>143223.10999999999</v>
      </c>
      <c r="G86" s="157">
        <f t="shared" si="94"/>
        <v>7.142012841542953E-3</v>
      </c>
      <c r="H86" s="157">
        <f t="shared" si="95"/>
        <v>9.3116571360228679E-6</v>
      </c>
      <c r="J86" s="161">
        <v>4888091.47</v>
      </c>
      <c r="K86" s="157">
        <f t="shared" si="96"/>
        <v>0.24375124970667494</v>
      </c>
      <c r="L86" s="157">
        <f t="shared" si="97"/>
        <v>2.3834962013894628E-4</v>
      </c>
      <c r="N86" s="161">
        <v>1437529.82</v>
      </c>
      <c r="O86" s="157">
        <f t="shared" si="98"/>
        <v>7.1684356208582059E-2</v>
      </c>
      <c r="P86" s="157">
        <f t="shared" si="99"/>
        <v>9.3461067886660694E-5</v>
      </c>
      <c r="R86" s="161">
        <v>394537.48</v>
      </c>
      <c r="S86" s="157">
        <f t="shared" si="100"/>
        <v>1.9674141614645823E-2</v>
      </c>
      <c r="T86" s="157">
        <f t="shared" si="101"/>
        <v>2.015425700492015E-5</v>
      </c>
      <c r="V86" s="161">
        <v>25964.44</v>
      </c>
      <c r="W86" s="157">
        <f t="shared" si="102"/>
        <v>1.2947516912841198E-3</v>
      </c>
      <c r="X86" s="157">
        <f t="shared" si="103"/>
        <v>1.2057709073069766E-6</v>
      </c>
      <c r="Z86" s="161">
        <v>5181.8</v>
      </c>
      <c r="AA86" s="157">
        <f t="shared" si="104"/>
        <v>2.5839742023691064E-4</v>
      </c>
      <c r="AB86" s="157">
        <f t="shared" si="105"/>
        <v>3.8502281967079842E-7</v>
      </c>
      <c r="AD86" s="161">
        <v>130979.4</v>
      </c>
      <c r="AE86" s="157">
        <f t="shared" si="106"/>
        <v>6.5314637894512357E-3</v>
      </c>
      <c r="AF86" s="157">
        <f t="shared" si="107"/>
        <v>6.3867238220947419E-6</v>
      </c>
      <c r="AH86" s="161">
        <v>24317291.800000001</v>
      </c>
      <c r="AI86" s="161">
        <f t="shared" si="108"/>
        <v>1.2126144328743258</v>
      </c>
      <c r="AJ86" s="161">
        <f t="shared" si="109"/>
        <v>1.4115980836162123E-3</v>
      </c>
      <c r="AL86" s="161">
        <v>17822.78</v>
      </c>
      <c r="AN86" s="161">
        <v>59375.13</v>
      </c>
      <c r="AO86" s="157">
        <f t="shared" si="110"/>
        <v>2.9608206449942488E-3</v>
      </c>
      <c r="AP86" s="157">
        <f t="shared" si="111"/>
        <v>3.9981438590154862E-6</v>
      </c>
      <c r="AR86" s="161">
        <v>89808.02</v>
      </c>
      <c r="AS86" s="157">
        <f t="shared" si="112"/>
        <v>4.4783976001746264E-3</v>
      </c>
      <c r="AT86" s="157">
        <f t="shared" si="113"/>
        <v>6.672997238305506E-6</v>
      </c>
      <c r="AV86" s="161">
        <v>0</v>
      </c>
      <c r="AW86" s="157">
        <f t="shared" si="114"/>
        <v>0</v>
      </c>
      <c r="AX86" s="159">
        <f t="shared" si="115"/>
        <v>0</v>
      </c>
      <c r="AZ86" s="161">
        <v>185133.9</v>
      </c>
      <c r="BB86" s="161">
        <v>61377.55</v>
      </c>
      <c r="BC86" s="160">
        <f t="shared" si="116"/>
        <v>3.0606740091207681E-3</v>
      </c>
      <c r="BD86" s="157">
        <f t="shared" si="117"/>
        <v>5.1305969038116286E-6</v>
      </c>
      <c r="BF86" s="161">
        <v>269829.71999999997</v>
      </c>
      <c r="BG86" s="160">
        <f t="shared" si="118"/>
        <v>1.3455421581544624E-2</v>
      </c>
      <c r="BH86" s="157">
        <f t="shared" si="119"/>
        <v>2.5061416791795815E-5</v>
      </c>
      <c r="BJ86" s="161">
        <v>380394.25</v>
      </c>
      <c r="BK86" s="157">
        <f t="shared" si="120"/>
        <v>1.8968870445203297E-2</v>
      </c>
      <c r="BL86" s="157">
        <f t="shared" si="121"/>
        <v>2.8264399768721028E-5</v>
      </c>
      <c r="BN86" s="161">
        <v>61794.61</v>
      </c>
      <c r="BO86" s="157">
        <f t="shared" si="122"/>
        <v>3.0814712664606896E-3</v>
      </c>
      <c r="BP86" s="157">
        <f t="shared" si="123"/>
        <v>5.1654592719691007E-6</v>
      </c>
      <c r="BR86" s="161">
        <v>30287.919999999998</v>
      </c>
      <c r="BS86" s="157">
        <f t="shared" si="124"/>
        <v>1.5103478313215348E-3</v>
      </c>
      <c r="BT86" s="157">
        <f t="shared" si="125"/>
        <v>2.5317906722391857E-6</v>
      </c>
      <c r="BV86" s="161">
        <v>561728.23</v>
      </c>
      <c r="BW86" s="157">
        <f t="shared" si="126"/>
        <v>2.8011333032198459E-2</v>
      </c>
      <c r="BX86" s="157">
        <f t="shared" si="127"/>
        <v>5.7389808006777428E-5</v>
      </c>
      <c r="BZ86" s="161">
        <v>59631.39</v>
      </c>
      <c r="CA86" s="157">
        <f t="shared" si="128"/>
        <v>2.9735993942531765E-3</v>
      </c>
      <c r="CB86" s="157">
        <f t="shared" si="129"/>
        <v>5.8154063777605043E-6</v>
      </c>
      <c r="CD86" s="161">
        <v>141057.68</v>
      </c>
      <c r="CE86" s="157">
        <f t="shared" si="130"/>
        <v>7.0340307647156711E-3</v>
      </c>
      <c r="CF86" s="157">
        <f t="shared" si="131"/>
        <v>1.5721494178612024E-5</v>
      </c>
      <c r="CH86" s="161">
        <v>89865.89</v>
      </c>
      <c r="CI86" s="157">
        <f t="shared" si="132"/>
        <v>4.4812833654895952E-3</v>
      </c>
      <c r="CJ86" s="157">
        <f t="shared" si="133"/>
        <v>1.1685270008499975E-5</v>
      </c>
      <c r="CL86" s="161">
        <v>127283.71</v>
      </c>
      <c r="CM86" s="157">
        <f t="shared" si="134"/>
        <v>6.3471732413800351E-3</v>
      </c>
      <c r="CN86" s="157">
        <f t="shared" si="135"/>
        <v>1.5664067293731732E-5</v>
      </c>
      <c r="CP86" s="161">
        <v>439474.54</v>
      </c>
      <c r="CQ86" s="157">
        <f t="shared" si="136"/>
        <v>2.1914988497395302E-2</v>
      </c>
      <c r="CR86" s="159">
        <f t="shared" si="137"/>
        <v>4.4899576214047198E-5</v>
      </c>
      <c r="CT86" s="161">
        <v>312653.63</v>
      </c>
      <c r="CU86" s="157">
        <f t="shared" si="138"/>
        <v>1.559089339992002E-2</v>
      </c>
      <c r="CV86" s="157">
        <f t="shared" si="139"/>
        <v>3.4846611853866568E-5</v>
      </c>
    </row>
    <row r="87" spans="1:100" s="162" customFormat="1" ht="15.5" x14ac:dyDescent="0.35">
      <c r="A87" s="154">
        <v>1025</v>
      </c>
      <c r="B87" s="154">
        <f t="shared" si="140"/>
        <v>1.7083333333333333</v>
      </c>
      <c r="D87" s="136">
        <v>32665174.199999999</v>
      </c>
      <c r="F87" s="161">
        <v>211365.09</v>
      </c>
      <c r="G87" s="157">
        <f t="shared" si="94"/>
        <v>1.1054036526460649E-2</v>
      </c>
      <c r="H87" s="157">
        <f t="shared" si="95"/>
        <v>1.4412099276096733E-5</v>
      </c>
      <c r="J87" s="161">
        <v>6126610.7300000004</v>
      </c>
      <c r="K87" s="157">
        <f t="shared" si="96"/>
        <v>0.32041137348095539</v>
      </c>
      <c r="L87" s="157">
        <f t="shared" si="97"/>
        <v>3.133109235307951E-4</v>
      </c>
      <c r="N87" s="161">
        <v>1558262.7</v>
      </c>
      <c r="O87" s="157">
        <f t="shared" si="98"/>
        <v>8.1494502254942813E-2</v>
      </c>
      <c r="P87" s="157">
        <f t="shared" si="99"/>
        <v>1.0625140003317737E-4</v>
      </c>
      <c r="R87" s="161">
        <v>245437.97</v>
      </c>
      <c r="S87" s="157">
        <f t="shared" si="100"/>
        <v>1.283599049095739E-2</v>
      </c>
      <c r="T87" s="157">
        <f t="shared" si="101"/>
        <v>1.3149231937767749E-5</v>
      </c>
      <c r="V87" s="161">
        <v>11979.34</v>
      </c>
      <c r="W87" s="157">
        <f t="shared" si="102"/>
        <v>6.2649921007717547E-4</v>
      </c>
      <c r="X87" s="157">
        <f t="shared" si="103"/>
        <v>5.8344354832442706E-7</v>
      </c>
      <c r="Z87" s="161">
        <v>0</v>
      </c>
      <c r="AA87" s="157">
        <f t="shared" si="104"/>
        <v>0</v>
      </c>
      <c r="AB87" s="157">
        <f t="shared" si="105"/>
        <v>0</v>
      </c>
      <c r="AD87" s="161">
        <v>116722.22</v>
      </c>
      <c r="AE87" s="157">
        <f t="shared" si="106"/>
        <v>6.1043745839465527E-3</v>
      </c>
      <c r="AF87" s="157">
        <f t="shared" si="107"/>
        <v>5.969099091883161E-6</v>
      </c>
      <c r="AH87" s="161">
        <v>19090212.780000001</v>
      </c>
      <c r="AI87" s="161">
        <f t="shared" si="108"/>
        <v>0.99838582316514934</v>
      </c>
      <c r="AJ87" s="161">
        <f t="shared" si="109"/>
        <v>1.1622156857798013E-3</v>
      </c>
      <c r="AL87" s="161">
        <v>14946.48</v>
      </c>
      <c r="AN87" s="161">
        <v>47788.65</v>
      </c>
      <c r="AO87" s="157">
        <f t="shared" si="110"/>
        <v>2.4992655251169608E-3</v>
      </c>
      <c r="AP87" s="157">
        <f t="shared" si="111"/>
        <v>3.3748829494921668E-6</v>
      </c>
      <c r="AR87" s="161">
        <v>76568.44</v>
      </c>
      <c r="AS87" s="157">
        <f t="shared" si="112"/>
        <v>4.0043998397943136E-3</v>
      </c>
      <c r="AT87" s="157">
        <f t="shared" si="113"/>
        <v>5.9667210144486761E-6</v>
      </c>
      <c r="AV87" s="161">
        <v>0</v>
      </c>
      <c r="AW87" s="157">
        <f t="shared" si="114"/>
        <v>0</v>
      </c>
      <c r="AX87" s="159">
        <f t="shared" si="115"/>
        <v>0</v>
      </c>
      <c r="AZ87" s="161">
        <v>164486.26999999999</v>
      </c>
      <c r="BB87" s="161">
        <v>43786.73</v>
      </c>
      <c r="BC87" s="160">
        <f t="shared" si="116"/>
        <v>2.2899718813275661E-3</v>
      </c>
      <c r="BD87" s="157">
        <f t="shared" si="117"/>
        <v>3.8386716811863221E-6</v>
      </c>
      <c r="BF87" s="161">
        <v>528439.97</v>
      </c>
      <c r="BG87" s="160">
        <f t="shared" si="118"/>
        <v>2.7636516183546529E-2</v>
      </c>
      <c r="BH87" s="157">
        <f t="shared" si="119"/>
        <v>5.1474437017941511E-5</v>
      </c>
      <c r="BJ87" s="161">
        <v>319386.90999999997</v>
      </c>
      <c r="BK87" s="157">
        <f t="shared" si="120"/>
        <v>1.6703394913575365E-2</v>
      </c>
      <c r="BL87" s="157">
        <f t="shared" si="121"/>
        <v>2.4888747735187339E-5</v>
      </c>
      <c r="BN87" s="161">
        <v>52824.71</v>
      </c>
      <c r="BO87" s="157">
        <f t="shared" si="122"/>
        <v>2.7626429408928932E-3</v>
      </c>
      <c r="BP87" s="157">
        <f t="shared" si="123"/>
        <v>4.6310084891902156E-6</v>
      </c>
      <c r="BR87" s="161">
        <v>21815.3</v>
      </c>
      <c r="BS87" s="157">
        <f t="shared" si="124"/>
        <v>1.140903273268528E-3</v>
      </c>
      <c r="BT87" s="157">
        <f t="shared" si="125"/>
        <v>1.912492079828386E-6</v>
      </c>
      <c r="BV87" s="161">
        <v>752158.63</v>
      </c>
      <c r="BW87" s="157">
        <f t="shared" si="126"/>
        <v>3.9336623515797239E-2</v>
      </c>
      <c r="BX87" s="157">
        <f t="shared" si="127"/>
        <v>8.0593139520047648E-5</v>
      </c>
      <c r="BZ87" s="161">
        <v>38216.660000000003</v>
      </c>
      <c r="CA87" s="157">
        <f t="shared" si="128"/>
        <v>1.9986666462249165E-3</v>
      </c>
      <c r="CB87" s="157">
        <f t="shared" si="129"/>
        <v>3.9087507160300334E-6</v>
      </c>
      <c r="CD87" s="161">
        <v>121516.61</v>
      </c>
      <c r="CE87" s="157">
        <f t="shared" si="130"/>
        <v>6.3551130676862168E-3</v>
      </c>
      <c r="CF87" s="157">
        <f t="shared" si="131"/>
        <v>1.4204071099494075E-5</v>
      </c>
      <c r="CH87" s="161">
        <v>86727.97</v>
      </c>
      <c r="CI87" s="157">
        <f t="shared" si="132"/>
        <v>4.5357260664274472E-3</v>
      </c>
      <c r="CJ87" s="157">
        <f t="shared" si="133"/>
        <v>1.1827233282982911E-5</v>
      </c>
      <c r="CL87" s="161">
        <v>92527.83</v>
      </c>
      <c r="CM87" s="157">
        <f t="shared" si="134"/>
        <v>4.8390489296701806E-3</v>
      </c>
      <c r="CN87" s="157">
        <f t="shared" si="135"/>
        <v>1.1942196185515423E-5</v>
      </c>
      <c r="CP87" s="161">
        <v>321502.08000000002</v>
      </c>
      <c r="CQ87" s="157">
        <f t="shared" si="136"/>
        <v>1.6814014725199292E-2</v>
      </c>
      <c r="CR87" s="159">
        <f t="shared" si="137"/>
        <v>3.444866675188653E-5</v>
      </c>
      <c r="CT87" s="161">
        <v>194723.96</v>
      </c>
      <c r="CU87" s="157">
        <f t="shared" si="138"/>
        <v>1.0183733588252735E-2</v>
      </c>
      <c r="CV87" s="157">
        <f t="shared" si="139"/>
        <v>2.2761274961629035E-5</v>
      </c>
    </row>
    <row r="88" spans="1:100" s="133" customFormat="1" ht="15.5" x14ac:dyDescent="0.35">
      <c r="A88" s="153">
        <v>1050</v>
      </c>
      <c r="B88" s="154">
        <f t="shared" si="140"/>
        <v>1.75</v>
      </c>
      <c r="D88" s="136">
        <v>27473469.899999999</v>
      </c>
      <c r="F88" s="158">
        <v>122807.06</v>
      </c>
      <c r="G88" s="157">
        <f t="shared" si="94"/>
        <v>7.8225413747245679E-3</v>
      </c>
      <c r="H88" s="157">
        <f t="shared" si="95"/>
        <v>1.0198920784641396E-5</v>
      </c>
      <c r="J88" s="158">
        <v>1373515.43</v>
      </c>
      <c r="K88" s="157">
        <f t="shared" si="96"/>
        <v>8.7489931604889853E-2</v>
      </c>
      <c r="L88" s="157">
        <f t="shared" si="97"/>
        <v>8.5551118154685059E-5</v>
      </c>
      <c r="N88" s="158">
        <v>500831.38</v>
      </c>
      <c r="O88" s="157">
        <f t="shared" si="98"/>
        <v>3.1901864532954391E-2</v>
      </c>
      <c r="P88" s="157">
        <f t="shared" si="99"/>
        <v>4.1593207842306726E-5</v>
      </c>
      <c r="R88" s="158">
        <v>0</v>
      </c>
      <c r="S88" s="157">
        <f t="shared" si="100"/>
        <v>0</v>
      </c>
      <c r="T88" s="157">
        <f t="shared" si="101"/>
        <v>0</v>
      </c>
      <c r="V88" s="158">
        <v>0</v>
      </c>
      <c r="W88" s="157">
        <f t="shared" si="102"/>
        <v>0</v>
      </c>
      <c r="X88" s="157">
        <f t="shared" si="103"/>
        <v>0</v>
      </c>
      <c r="Z88" s="158">
        <v>0</v>
      </c>
      <c r="AA88" s="157">
        <f t="shared" si="104"/>
        <v>0</v>
      </c>
      <c r="AB88" s="157">
        <f t="shared" si="105"/>
        <v>0</v>
      </c>
      <c r="AD88" s="158">
        <v>0</v>
      </c>
      <c r="AE88" s="157">
        <f t="shared" si="106"/>
        <v>0</v>
      </c>
      <c r="AF88" s="157">
        <f t="shared" si="107"/>
        <v>0</v>
      </c>
      <c r="AH88" s="158">
        <v>968398.14</v>
      </c>
      <c r="AI88" s="161">
        <f t="shared" si="108"/>
        <v>6.1684845458854838E-2</v>
      </c>
      <c r="AJ88" s="161">
        <f t="shared" si="109"/>
        <v>7.1807004169895114E-5</v>
      </c>
      <c r="AL88" s="158">
        <v>2714.43</v>
      </c>
      <c r="AN88" s="158">
        <v>2030.05</v>
      </c>
      <c r="AO88" s="157">
        <f t="shared" si="110"/>
        <v>1.2930974911181496E-4</v>
      </c>
      <c r="AP88" s="157">
        <f t="shared" si="111"/>
        <v>1.7461340665680215E-7</v>
      </c>
      <c r="AR88" s="158">
        <v>8090.09</v>
      </c>
      <c r="AS88" s="157">
        <f t="shared" si="112"/>
        <v>5.1532105524100546E-4</v>
      </c>
      <c r="AT88" s="157">
        <f t="shared" si="113"/>
        <v>7.6784963852468603E-7</v>
      </c>
      <c r="AV88" s="158">
        <v>0</v>
      </c>
      <c r="AW88" s="157">
        <f t="shared" si="114"/>
        <v>0</v>
      </c>
      <c r="AX88" s="159">
        <f t="shared" si="115"/>
        <v>0</v>
      </c>
      <c r="AZ88" s="158">
        <v>35414.04</v>
      </c>
      <c r="BB88" s="158">
        <v>0</v>
      </c>
      <c r="BC88" s="160">
        <f t="shared" si="116"/>
        <v>0</v>
      </c>
      <c r="BD88" s="157">
        <f t="shared" si="117"/>
        <v>0</v>
      </c>
      <c r="BF88" s="158">
        <v>218751.22</v>
      </c>
      <c r="BG88" s="160">
        <f t="shared" si="118"/>
        <v>1.3933974717915045E-2</v>
      </c>
      <c r="BH88" s="157">
        <f t="shared" si="119"/>
        <v>2.5952746694386906E-5</v>
      </c>
      <c r="BJ88" s="158">
        <v>207441.12</v>
      </c>
      <c r="BK88" s="157">
        <f t="shared" si="120"/>
        <v>1.3213546061759021E-2</v>
      </c>
      <c r="BL88" s="157">
        <f t="shared" si="121"/>
        <v>1.9688728927262366E-5</v>
      </c>
      <c r="BN88" s="158">
        <v>20662.87</v>
      </c>
      <c r="BO88" s="157">
        <f t="shared" si="122"/>
        <v>1.316179668298834E-3</v>
      </c>
      <c r="BP88" s="157">
        <f t="shared" si="123"/>
        <v>2.2063072744469347E-6</v>
      </c>
      <c r="BR88" s="158">
        <v>8856.39</v>
      </c>
      <c r="BS88" s="157">
        <f t="shared" si="124"/>
        <v>5.6413269078908735E-4</v>
      </c>
      <c r="BT88" s="157">
        <f t="shared" si="125"/>
        <v>9.4565361357541731E-7</v>
      </c>
      <c r="BV88" s="158">
        <v>217608.25</v>
      </c>
      <c r="BW88" s="157">
        <f t="shared" si="126"/>
        <v>1.3861170026433393E-2</v>
      </c>
      <c r="BX88" s="157">
        <f t="shared" si="127"/>
        <v>2.8398858620969983E-5</v>
      </c>
      <c r="BZ88" s="158">
        <v>5726.42</v>
      </c>
      <c r="CA88" s="157">
        <f t="shared" si="128"/>
        <v>3.6476044112651384E-4</v>
      </c>
      <c r="CB88" s="157">
        <f t="shared" si="129"/>
        <v>7.1335439460385463E-7</v>
      </c>
      <c r="CD88" s="158">
        <v>10913.37</v>
      </c>
      <c r="CE88" s="157">
        <f t="shared" si="130"/>
        <v>6.9515782205581541E-4</v>
      </c>
      <c r="CF88" s="157">
        <f t="shared" si="131"/>
        <v>1.553720763845548E-6</v>
      </c>
      <c r="CH88" s="158">
        <v>7972.72</v>
      </c>
      <c r="CI88" s="157">
        <f t="shared" si="132"/>
        <v>5.0784484270769174E-4</v>
      </c>
      <c r="CJ88" s="157">
        <f t="shared" si="133"/>
        <v>1.3242421033143559E-6</v>
      </c>
      <c r="CL88" s="158">
        <v>4671.9399999999996</v>
      </c>
      <c r="CM88" s="157">
        <f t="shared" si="134"/>
        <v>2.975923692842308E-4</v>
      </c>
      <c r="CN88" s="157">
        <f t="shared" si="135"/>
        <v>7.3442250924849917E-7</v>
      </c>
      <c r="CP88" s="158">
        <v>57427.3</v>
      </c>
      <c r="CQ88" s="157">
        <f t="shared" si="136"/>
        <v>3.6579935248732456E-3</v>
      </c>
      <c r="CR88" s="159">
        <f t="shared" si="137"/>
        <v>7.4945218009153134E-6</v>
      </c>
      <c r="CT88" s="158">
        <v>28347.1</v>
      </c>
      <c r="CU88" s="157">
        <f t="shared" si="138"/>
        <v>1.8056483283897095E-3</v>
      </c>
      <c r="CV88" s="157">
        <f t="shared" si="139"/>
        <v>4.0357357869114788E-6</v>
      </c>
    </row>
    <row r="89" spans="1:100" s="133" customFormat="1" ht="15.5" x14ac:dyDescent="0.35">
      <c r="A89" s="153">
        <v>1075</v>
      </c>
      <c r="B89" s="154">
        <f t="shared" si="140"/>
        <v>1.7916666666666667</v>
      </c>
      <c r="D89" s="136">
        <v>20735676.960000001</v>
      </c>
      <c r="F89" s="158">
        <v>85980.35</v>
      </c>
      <c r="G89" s="157">
        <f t="shared" si="94"/>
        <v>7.429134210592628E-3</v>
      </c>
      <c r="H89" s="157">
        <f t="shared" si="95"/>
        <v>9.6860019887042707E-6</v>
      </c>
      <c r="J89" s="158">
        <v>1052007.82</v>
      </c>
      <c r="K89" s="157">
        <f t="shared" si="96"/>
        <v>9.0898761000309622E-2</v>
      </c>
      <c r="L89" s="157">
        <f t="shared" si="97"/>
        <v>8.8884406466004529E-5</v>
      </c>
      <c r="N89" s="158">
        <v>316952.96000000002</v>
      </c>
      <c r="O89" s="157">
        <f t="shared" si="98"/>
        <v>2.7386328135261099E-2</v>
      </c>
      <c r="P89" s="157">
        <f t="shared" si="99"/>
        <v>3.5705914210464416E-5</v>
      </c>
      <c r="R89" s="158">
        <v>0</v>
      </c>
      <c r="S89" s="157">
        <f t="shared" si="100"/>
        <v>0</v>
      </c>
      <c r="T89" s="157">
        <f t="shared" si="101"/>
        <v>0</v>
      </c>
      <c r="V89" s="158">
        <v>0</v>
      </c>
      <c r="W89" s="157">
        <f t="shared" si="102"/>
        <v>0</v>
      </c>
      <c r="X89" s="157">
        <f t="shared" si="103"/>
        <v>0</v>
      </c>
      <c r="Z89" s="158">
        <v>0</v>
      </c>
      <c r="AA89" s="157">
        <f t="shared" si="104"/>
        <v>0</v>
      </c>
      <c r="AB89" s="157">
        <f t="shared" si="105"/>
        <v>0</v>
      </c>
      <c r="AD89" s="158">
        <v>0</v>
      </c>
      <c r="AE89" s="157">
        <f t="shared" si="106"/>
        <v>0</v>
      </c>
      <c r="AF89" s="157">
        <f t="shared" si="107"/>
        <v>0</v>
      </c>
      <c r="AH89" s="158">
        <v>568985.82999999996</v>
      </c>
      <c r="AI89" s="161">
        <f t="shared" si="108"/>
        <v>4.9163234331977487E-2</v>
      </c>
      <c r="AJ89" s="161">
        <f t="shared" si="109"/>
        <v>5.7230662513965495E-5</v>
      </c>
      <c r="AL89" s="158">
        <v>0</v>
      </c>
      <c r="AN89" s="158">
        <v>0</v>
      </c>
      <c r="AO89" s="157">
        <f t="shared" si="110"/>
        <v>0</v>
      </c>
      <c r="AP89" s="157">
        <f t="shared" si="111"/>
        <v>0</v>
      </c>
      <c r="AR89" s="158">
        <v>0</v>
      </c>
      <c r="AS89" s="157">
        <f t="shared" si="112"/>
        <v>0</v>
      </c>
      <c r="AT89" s="157">
        <f t="shared" si="113"/>
        <v>0</v>
      </c>
      <c r="AV89" s="158">
        <v>0</v>
      </c>
      <c r="AW89" s="157">
        <f t="shared" si="114"/>
        <v>0</v>
      </c>
      <c r="AX89" s="159">
        <f t="shared" si="115"/>
        <v>0</v>
      </c>
      <c r="AZ89" s="158">
        <v>13379.6</v>
      </c>
      <c r="BB89" s="158">
        <v>0</v>
      </c>
      <c r="BC89" s="160">
        <f t="shared" si="116"/>
        <v>0</v>
      </c>
      <c r="BD89" s="157">
        <f t="shared" si="117"/>
        <v>0</v>
      </c>
      <c r="BF89" s="158">
        <v>614885.12</v>
      </c>
      <c r="BG89" s="160">
        <f t="shared" si="118"/>
        <v>5.3129163588847367E-2</v>
      </c>
      <c r="BH89" s="157">
        <f t="shared" si="119"/>
        <v>9.895580784520885E-5</v>
      </c>
      <c r="BJ89" s="158">
        <v>133756.54</v>
      </c>
      <c r="BK89" s="157">
        <f t="shared" si="120"/>
        <v>1.1557237057124114E-2</v>
      </c>
      <c r="BL89" s="157">
        <f t="shared" si="121"/>
        <v>1.7220760157969016E-5</v>
      </c>
      <c r="BN89" s="158">
        <v>12524.71</v>
      </c>
      <c r="BO89" s="157">
        <f t="shared" si="122"/>
        <v>1.0821978689171605E-3</v>
      </c>
      <c r="BP89" s="157">
        <f t="shared" si="123"/>
        <v>1.8140844203048357E-6</v>
      </c>
      <c r="BR89" s="158">
        <v>0</v>
      </c>
      <c r="BS89" s="157">
        <f t="shared" si="124"/>
        <v>0</v>
      </c>
      <c r="BT89" s="157">
        <f t="shared" si="125"/>
        <v>0</v>
      </c>
      <c r="BV89" s="158">
        <v>271877.37</v>
      </c>
      <c r="BW89" s="157">
        <f t="shared" si="126"/>
        <v>2.3491570696710932E-2</v>
      </c>
      <c r="BX89" s="157">
        <f t="shared" si="127"/>
        <v>4.812968845546113E-5</v>
      </c>
      <c r="BZ89" s="158">
        <v>3876.58</v>
      </c>
      <c r="CA89" s="157">
        <f t="shared" si="128"/>
        <v>3.3495598817752153E-4</v>
      </c>
      <c r="CB89" s="157">
        <f t="shared" si="129"/>
        <v>6.5506644697371882E-7</v>
      </c>
      <c r="CD89" s="158">
        <v>18021.55</v>
      </c>
      <c r="CE89" s="157">
        <f t="shared" si="130"/>
        <v>1.5571524613810662E-3</v>
      </c>
      <c r="CF89" s="157">
        <f t="shared" si="131"/>
        <v>3.4803321417948587E-6</v>
      </c>
      <c r="CH89" s="158">
        <v>5092.2700000000004</v>
      </c>
      <c r="CI89" s="157">
        <f t="shared" si="132"/>
        <v>4.3999771187922036E-4</v>
      </c>
      <c r="CJ89" s="157">
        <f t="shared" si="133"/>
        <v>1.1473258098395529E-6</v>
      </c>
      <c r="CL89" s="158">
        <v>1471.18</v>
      </c>
      <c r="CM89" s="157">
        <f t="shared" si="134"/>
        <v>1.2711734329924992E-4</v>
      </c>
      <c r="CN89" s="157">
        <f t="shared" si="135"/>
        <v>3.1371045722503673E-7</v>
      </c>
      <c r="CP89" s="158">
        <v>35191.33</v>
      </c>
      <c r="CQ89" s="157">
        <f t="shared" si="136"/>
        <v>3.040707715417007E-3</v>
      </c>
      <c r="CR89" s="159">
        <f t="shared" si="137"/>
        <v>6.2298224719229965E-6</v>
      </c>
      <c r="CT89" s="158">
        <v>49853.42</v>
      </c>
      <c r="CU89" s="157">
        <f t="shared" si="138"/>
        <v>4.3075859546633935E-3</v>
      </c>
      <c r="CV89" s="157">
        <f t="shared" si="139"/>
        <v>9.6277212561848829E-6</v>
      </c>
    </row>
    <row r="90" spans="1:100" s="133" customFormat="1" ht="15.5" x14ac:dyDescent="0.35">
      <c r="A90" s="153">
        <v>1100</v>
      </c>
      <c r="B90" s="154">
        <f t="shared" si="140"/>
        <v>1.8333333333333333</v>
      </c>
      <c r="D90" s="136">
        <v>39925811.799999997</v>
      </c>
      <c r="F90" s="158">
        <v>50650.53</v>
      </c>
      <c r="G90" s="157">
        <f t="shared" si="94"/>
        <v>2.3257962910099178E-3</v>
      </c>
      <c r="H90" s="157">
        <f t="shared" si="95"/>
        <v>3.0323408975332036E-6</v>
      </c>
      <c r="J90" s="158">
        <v>1638355.22</v>
      </c>
      <c r="K90" s="157">
        <f t="shared" si="96"/>
        <v>7.5230811879613849E-2</v>
      </c>
      <c r="L90" s="157">
        <f t="shared" si="97"/>
        <v>7.3563665646139486E-5</v>
      </c>
      <c r="N90" s="158">
        <v>334963.69</v>
      </c>
      <c r="O90" s="157">
        <f t="shared" si="98"/>
        <v>1.5381029731080719E-2</v>
      </c>
      <c r="P90" s="157">
        <f t="shared" si="99"/>
        <v>2.0053572911786587E-5</v>
      </c>
      <c r="R90" s="158">
        <v>0</v>
      </c>
      <c r="S90" s="157">
        <f t="shared" si="100"/>
        <v>0</v>
      </c>
      <c r="T90" s="157">
        <f t="shared" si="101"/>
        <v>0</v>
      </c>
      <c r="V90" s="158">
        <v>0</v>
      </c>
      <c r="W90" s="157">
        <f t="shared" si="102"/>
        <v>0</v>
      </c>
      <c r="X90" s="157">
        <f t="shared" si="103"/>
        <v>0</v>
      </c>
      <c r="Z90" s="158">
        <v>0</v>
      </c>
      <c r="AA90" s="157">
        <f t="shared" si="104"/>
        <v>0</v>
      </c>
      <c r="AB90" s="157">
        <f t="shared" si="105"/>
        <v>0</v>
      </c>
      <c r="AD90" s="158">
        <v>0</v>
      </c>
      <c r="AE90" s="157">
        <f t="shared" si="106"/>
        <v>0</v>
      </c>
      <c r="AF90" s="157">
        <f t="shared" si="107"/>
        <v>0</v>
      </c>
      <c r="AH90" s="158">
        <v>1816950.15</v>
      </c>
      <c r="AI90" s="161">
        <f t="shared" si="108"/>
        <v>8.3431622923193768E-2</v>
      </c>
      <c r="AJ90" s="161">
        <f t="shared" si="109"/>
        <v>9.7122313439903247E-5</v>
      </c>
      <c r="AL90" s="158">
        <v>0</v>
      </c>
      <c r="AN90" s="158">
        <v>0</v>
      </c>
      <c r="AO90" s="157">
        <f t="shared" si="110"/>
        <v>0</v>
      </c>
      <c r="AP90" s="157">
        <f t="shared" si="111"/>
        <v>0</v>
      </c>
      <c r="AR90" s="158">
        <v>0</v>
      </c>
      <c r="AS90" s="157">
        <f t="shared" si="112"/>
        <v>0</v>
      </c>
      <c r="AT90" s="157">
        <f t="shared" si="113"/>
        <v>0</v>
      </c>
      <c r="AV90" s="158">
        <v>0</v>
      </c>
      <c r="AW90" s="157">
        <f t="shared" si="114"/>
        <v>0</v>
      </c>
      <c r="AX90" s="159">
        <f t="shared" si="115"/>
        <v>0</v>
      </c>
      <c r="AZ90" s="158">
        <v>16138.73</v>
      </c>
      <c r="BB90" s="158">
        <v>0</v>
      </c>
      <c r="BC90" s="160">
        <f t="shared" si="116"/>
        <v>0</v>
      </c>
      <c r="BD90" s="157">
        <f t="shared" si="117"/>
        <v>0</v>
      </c>
      <c r="BF90" s="158">
        <v>1152074.32</v>
      </c>
      <c r="BG90" s="160">
        <f t="shared" si="118"/>
        <v>5.2901523052646698E-2</v>
      </c>
      <c r="BH90" s="157">
        <f t="shared" si="119"/>
        <v>9.8531815603727739E-5</v>
      </c>
      <c r="BJ90" s="158">
        <v>73960.98</v>
      </c>
      <c r="BK90" s="157">
        <f t="shared" si="120"/>
        <v>3.3961771567535162E-3</v>
      </c>
      <c r="BL90" s="157">
        <f t="shared" si="121"/>
        <v>5.0604441166476086E-6</v>
      </c>
      <c r="BN90" s="158">
        <v>0</v>
      </c>
      <c r="BO90" s="157">
        <f t="shared" si="122"/>
        <v>0</v>
      </c>
      <c r="BP90" s="157">
        <f t="shared" si="123"/>
        <v>0</v>
      </c>
      <c r="BR90" s="158">
        <v>0</v>
      </c>
      <c r="BS90" s="157">
        <f t="shared" si="124"/>
        <v>0</v>
      </c>
      <c r="BT90" s="157">
        <f t="shared" si="125"/>
        <v>0</v>
      </c>
      <c r="BV90" s="158">
        <v>325661.68</v>
      </c>
      <c r="BW90" s="157">
        <f t="shared" si="126"/>
        <v>1.495389539789729E-2</v>
      </c>
      <c r="BX90" s="157">
        <f t="shared" si="127"/>
        <v>3.0637641730662132E-5</v>
      </c>
      <c r="BZ90" s="158">
        <v>11745.4</v>
      </c>
      <c r="CA90" s="157">
        <f t="shared" si="128"/>
        <v>5.3933113348326035E-4</v>
      </c>
      <c r="CB90" s="157">
        <f t="shared" si="129"/>
        <v>1.0547586603107554E-6</v>
      </c>
      <c r="CD90" s="158">
        <v>35478</v>
      </c>
      <c r="CE90" s="157">
        <f t="shared" si="130"/>
        <v>1.6290964934118136E-3</v>
      </c>
      <c r="CF90" s="157">
        <f t="shared" si="131"/>
        <v>3.6411315068518004E-6</v>
      </c>
      <c r="CH90" s="158">
        <v>11741.92</v>
      </c>
      <c r="CI90" s="157">
        <f t="shared" si="132"/>
        <v>5.3917133710812447E-4</v>
      </c>
      <c r="CJ90" s="157">
        <f t="shared" si="133"/>
        <v>1.4059281998258684E-6</v>
      </c>
      <c r="CL90" s="158">
        <v>0</v>
      </c>
      <c r="CM90" s="157">
        <f t="shared" si="134"/>
        <v>0</v>
      </c>
      <c r="CN90" s="157">
        <f t="shared" si="135"/>
        <v>0</v>
      </c>
      <c r="CP90" s="158">
        <v>43562.74</v>
      </c>
      <c r="CQ90" s="157">
        <f t="shared" si="136"/>
        <v>2.0003356158016386E-3</v>
      </c>
      <c r="CR90" s="159">
        <f t="shared" si="137"/>
        <v>4.0983010986309004E-6</v>
      </c>
      <c r="CT90" s="158">
        <v>93760.79</v>
      </c>
      <c r="CU90" s="157">
        <f t="shared" si="138"/>
        <v>4.3053547045639948E-3</v>
      </c>
      <c r="CV90" s="157">
        <f t="shared" si="139"/>
        <v>9.6227342740942305E-6</v>
      </c>
    </row>
    <row r="92" spans="1:100" ht="23.5" x14ac:dyDescent="0.55000000000000004">
      <c r="A92" s="191" t="s">
        <v>307</v>
      </c>
    </row>
    <row r="93" spans="1:100" ht="15.5" x14ac:dyDescent="0.35">
      <c r="A93" s="156"/>
      <c r="B93" s="233" t="s">
        <v>280</v>
      </c>
      <c r="C93" s="233"/>
      <c r="D93" s="233"/>
      <c r="E93" s="233" t="s">
        <v>279</v>
      </c>
      <c r="F93" s="233"/>
      <c r="G93" s="233"/>
      <c r="H93" s="233" t="s">
        <v>278</v>
      </c>
      <c r="I93" s="233"/>
      <c r="J93" s="233"/>
      <c r="K93" s="233" t="s">
        <v>277</v>
      </c>
      <c r="L93" s="233"/>
      <c r="M93" s="233"/>
      <c r="N93" s="233" t="s">
        <v>276</v>
      </c>
      <c r="O93" s="233"/>
      <c r="P93" s="233"/>
      <c r="Q93" s="233" t="s">
        <v>275</v>
      </c>
      <c r="R93" s="233"/>
      <c r="S93" s="233"/>
      <c r="T93" s="233" t="s">
        <v>274</v>
      </c>
      <c r="U93" s="233"/>
      <c r="V93" s="233"/>
      <c r="W93" s="233" t="s">
        <v>273</v>
      </c>
      <c r="X93" s="233"/>
      <c r="Y93" s="233"/>
      <c r="Z93" s="233" t="s">
        <v>272</v>
      </c>
      <c r="AA93" s="233"/>
      <c r="AB93" s="233"/>
      <c r="AC93" s="233" t="s">
        <v>271</v>
      </c>
      <c r="AD93" s="233"/>
      <c r="AE93" s="233"/>
      <c r="AF93" s="233" t="s">
        <v>270</v>
      </c>
      <c r="AG93" s="233"/>
      <c r="AH93" s="233"/>
      <c r="AI93" s="233" t="s">
        <v>269</v>
      </c>
      <c r="AJ93" s="233"/>
      <c r="AK93" s="233"/>
      <c r="AL93" s="233" t="s">
        <v>268</v>
      </c>
      <c r="AM93" s="233"/>
      <c r="AN93" s="233"/>
      <c r="AO93" s="233" t="s">
        <v>267</v>
      </c>
      <c r="AP93" s="233"/>
      <c r="AQ93" s="233"/>
      <c r="AR93" s="233" t="s">
        <v>266</v>
      </c>
      <c r="AS93" s="233"/>
      <c r="AT93" s="233"/>
      <c r="AU93" s="233" t="s">
        <v>265</v>
      </c>
      <c r="AV93" s="233"/>
      <c r="AW93" s="233"/>
      <c r="AX93" s="233" t="s">
        <v>264</v>
      </c>
      <c r="AY93" s="233"/>
      <c r="AZ93" s="233"/>
      <c r="BA93" s="233" t="s">
        <v>263</v>
      </c>
      <c r="BB93" s="233"/>
      <c r="BC93" s="233"/>
      <c r="BD93" s="233" t="s">
        <v>262</v>
      </c>
      <c r="BE93" s="233"/>
      <c r="BF93" s="233"/>
      <c r="BG93" s="233" t="s">
        <v>261</v>
      </c>
      <c r="BH93" s="233"/>
      <c r="BI93" s="233"/>
      <c r="BJ93" s="233" t="s">
        <v>260</v>
      </c>
      <c r="BK93" s="233"/>
      <c r="BL93" s="233"/>
      <c r="BM93" s="233" t="s">
        <v>259</v>
      </c>
      <c r="BN93" s="233"/>
      <c r="BO93" s="233"/>
      <c r="BP93" s="233" t="s">
        <v>548</v>
      </c>
      <c r="BQ93" s="233"/>
      <c r="BR93" s="233"/>
    </row>
    <row r="94" spans="1:100" ht="15.5" x14ac:dyDescent="0.35">
      <c r="A94" s="153" t="s">
        <v>46</v>
      </c>
      <c r="B94" s="153" t="s">
        <v>257</v>
      </c>
      <c r="C94" s="153" t="s">
        <v>256</v>
      </c>
      <c r="D94" s="153" t="s">
        <v>255</v>
      </c>
      <c r="E94" s="153" t="s">
        <v>254</v>
      </c>
      <c r="F94" s="153" t="s">
        <v>253</v>
      </c>
      <c r="G94" s="153" t="s">
        <v>252</v>
      </c>
      <c r="H94" s="153" t="s">
        <v>251</v>
      </c>
      <c r="I94" s="153" t="s">
        <v>250</v>
      </c>
      <c r="J94" s="153" t="s">
        <v>249</v>
      </c>
      <c r="K94" s="153" t="s">
        <v>248</v>
      </c>
      <c r="L94" s="153" t="s">
        <v>247</v>
      </c>
      <c r="M94" s="153" t="s">
        <v>246</v>
      </c>
      <c r="N94" s="153" t="s">
        <v>245</v>
      </c>
      <c r="O94" s="153" t="s">
        <v>244</v>
      </c>
      <c r="P94" s="153" t="s">
        <v>243</v>
      </c>
      <c r="Q94" s="153" t="s">
        <v>242</v>
      </c>
      <c r="R94" s="153" t="s">
        <v>241</v>
      </c>
      <c r="S94" s="153" t="s">
        <v>240</v>
      </c>
      <c r="T94" s="153" t="s">
        <v>239</v>
      </c>
      <c r="U94" s="153" t="s">
        <v>238</v>
      </c>
      <c r="V94" s="153" t="s">
        <v>237</v>
      </c>
      <c r="W94" s="153" t="s">
        <v>236</v>
      </c>
      <c r="X94" s="153" t="s">
        <v>235</v>
      </c>
      <c r="Y94" s="153" t="s">
        <v>234</v>
      </c>
      <c r="Z94" s="153" t="s">
        <v>233</v>
      </c>
      <c r="AA94" s="153" t="s">
        <v>232</v>
      </c>
      <c r="AB94" s="153" t="s">
        <v>231</v>
      </c>
      <c r="AC94" s="153" t="s">
        <v>230</v>
      </c>
      <c r="AD94" s="153" t="s">
        <v>229</v>
      </c>
      <c r="AE94" s="153" t="s">
        <v>228</v>
      </c>
      <c r="AF94" s="153" t="s">
        <v>227</v>
      </c>
      <c r="AG94" s="153" t="s">
        <v>226</v>
      </c>
      <c r="AH94" s="153" t="s">
        <v>225</v>
      </c>
      <c r="AI94" s="153" t="s">
        <v>224</v>
      </c>
      <c r="AJ94" s="153" t="s">
        <v>223</v>
      </c>
      <c r="AK94" s="153" t="s">
        <v>222</v>
      </c>
      <c r="AL94" s="153" t="s">
        <v>221</v>
      </c>
      <c r="AM94" s="153" t="s">
        <v>220</v>
      </c>
      <c r="AN94" s="153" t="s">
        <v>219</v>
      </c>
      <c r="AO94" s="153" t="s">
        <v>218</v>
      </c>
      <c r="AP94" s="153" t="s">
        <v>217</v>
      </c>
      <c r="AQ94" s="153" t="s">
        <v>216</v>
      </c>
      <c r="AR94" s="153" t="s">
        <v>215</v>
      </c>
      <c r="AS94" s="153" t="s">
        <v>214</v>
      </c>
      <c r="AT94" s="153" t="s">
        <v>213</v>
      </c>
      <c r="AU94" s="153" t="s">
        <v>212</v>
      </c>
      <c r="AV94" s="153" t="s">
        <v>211</v>
      </c>
      <c r="AW94" s="153" t="s">
        <v>210</v>
      </c>
      <c r="AX94" s="153" t="s">
        <v>209</v>
      </c>
      <c r="AY94" s="153" t="s">
        <v>208</v>
      </c>
      <c r="AZ94" s="153" t="s">
        <v>207</v>
      </c>
      <c r="BA94" s="153" t="s">
        <v>206</v>
      </c>
      <c r="BB94" s="153" t="s">
        <v>205</v>
      </c>
      <c r="BC94" s="153" t="s">
        <v>204</v>
      </c>
      <c r="BD94" s="153" t="s">
        <v>203</v>
      </c>
      <c r="BE94" s="153" t="s">
        <v>202</v>
      </c>
      <c r="BF94" s="153" t="s">
        <v>201</v>
      </c>
      <c r="BG94" s="153" t="s">
        <v>200</v>
      </c>
      <c r="BH94" s="153" t="s">
        <v>199</v>
      </c>
      <c r="BI94" s="153" t="s">
        <v>198</v>
      </c>
      <c r="BJ94" s="153" t="s">
        <v>197</v>
      </c>
      <c r="BK94" s="153" t="s">
        <v>196</v>
      </c>
      <c r="BL94" s="153" t="s">
        <v>195</v>
      </c>
      <c r="BM94" s="153" t="s">
        <v>194</v>
      </c>
      <c r="BN94" s="153" t="s">
        <v>193</v>
      </c>
      <c r="BO94" s="153" t="s">
        <v>192</v>
      </c>
      <c r="BP94" s="153" t="s">
        <v>191</v>
      </c>
      <c r="BQ94" s="153" t="s">
        <v>190</v>
      </c>
      <c r="BR94" s="153" t="s">
        <v>189</v>
      </c>
    </row>
    <row r="95" spans="1:100" ht="15.5" x14ac:dyDescent="0.35">
      <c r="A95" s="153">
        <v>600</v>
      </c>
      <c r="B95" s="152">
        <v>0</v>
      </c>
      <c r="C95" s="152">
        <v>0</v>
      </c>
      <c r="D95" s="152">
        <v>0</v>
      </c>
      <c r="E95" s="151">
        <v>5.7156798320736324E-6</v>
      </c>
      <c r="F95" s="151">
        <v>9.459820663852867E-6</v>
      </c>
      <c r="G95" s="151">
        <v>7.9965227523251556E-6</v>
      </c>
      <c r="H95" s="136">
        <v>0</v>
      </c>
      <c r="I95" s="136">
        <v>0</v>
      </c>
      <c r="J95" s="136">
        <v>0</v>
      </c>
      <c r="K95" s="136">
        <v>0</v>
      </c>
      <c r="L95" s="136">
        <v>0</v>
      </c>
      <c r="M95" s="136">
        <v>0</v>
      </c>
      <c r="N95" s="136">
        <v>0</v>
      </c>
      <c r="O95" s="136">
        <v>0</v>
      </c>
      <c r="P95" s="136">
        <v>0</v>
      </c>
      <c r="Q95" s="136">
        <v>0</v>
      </c>
      <c r="R95" s="136">
        <v>0</v>
      </c>
      <c r="S95" s="136">
        <v>0</v>
      </c>
      <c r="T95" s="136">
        <v>0</v>
      </c>
      <c r="U95" s="136">
        <v>0</v>
      </c>
      <c r="V95" s="136">
        <v>0</v>
      </c>
      <c r="W95" s="136">
        <v>4.2634125899704617E-3</v>
      </c>
      <c r="X95" s="136">
        <v>4.319763580271703E-3</v>
      </c>
      <c r="Y95" s="136">
        <v>5.6273767841619185E-3</v>
      </c>
      <c r="Z95" s="136">
        <v>3.4174509250722482E-6</v>
      </c>
      <c r="AA95" s="136">
        <v>3.5505344782240907E-6</v>
      </c>
      <c r="AB95" s="136">
        <v>4.4913353386123876E-6</v>
      </c>
      <c r="AC95" s="136">
        <v>0</v>
      </c>
      <c r="AD95" s="136">
        <v>0</v>
      </c>
      <c r="AE95" s="136">
        <v>0</v>
      </c>
      <c r="AF95" s="136">
        <v>0</v>
      </c>
      <c r="AG95" s="136">
        <v>0</v>
      </c>
      <c r="AH95" s="136">
        <v>0</v>
      </c>
      <c r="AI95">
        <v>0</v>
      </c>
      <c r="AJ95">
        <v>0</v>
      </c>
      <c r="AK95">
        <v>0</v>
      </c>
      <c r="AL95">
        <v>1.010028959879873E-6</v>
      </c>
      <c r="AM95">
        <v>9.898185260808511E-7</v>
      </c>
      <c r="AN95">
        <v>8.9978571424168889E-7</v>
      </c>
      <c r="AO95" s="136">
        <v>0</v>
      </c>
      <c r="AP95" s="136">
        <v>0</v>
      </c>
      <c r="AQ95" s="136">
        <v>0</v>
      </c>
      <c r="AR95" s="136">
        <v>0</v>
      </c>
      <c r="AS95" s="136">
        <v>0</v>
      </c>
      <c r="AT95" s="136">
        <v>0</v>
      </c>
      <c r="AU95" s="136">
        <v>0</v>
      </c>
      <c r="AV95" s="136">
        <v>0</v>
      </c>
      <c r="AW95" s="136">
        <v>0</v>
      </c>
      <c r="AX95" s="136">
        <v>0</v>
      </c>
      <c r="AY95" s="136">
        <v>0</v>
      </c>
      <c r="AZ95" s="136">
        <v>0</v>
      </c>
      <c r="BA95" s="136">
        <v>0</v>
      </c>
      <c r="BB95" s="136">
        <v>0</v>
      </c>
      <c r="BC95" s="136">
        <v>0</v>
      </c>
      <c r="BD95" s="136">
        <v>0</v>
      </c>
      <c r="BE95" s="136">
        <v>0</v>
      </c>
      <c r="BF95" s="136">
        <v>0</v>
      </c>
      <c r="BG95" s="136">
        <v>0</v>
      </c>
      <c r="BH95" s="136">
        <v>0</v>
      </c>
      <c r="BI95" s="136">
        <v>0</v>
      </c>
      <c r="BJ95" s="136">
        <v>0</v>
      </c>
      <c r="BK95" s="136">
        <v>0</v>
      </c>
      <c r="BL95" s="136">
        <v>0</v>
      </c>
      <c r="BM95" s="136">
        <v>2.6921989060852747E-7</v>
      </c>
      <c r="BN95" s="136">
        <v>0</v>
      </c>
      <c r="BO95" s="136">
        <v>0</v>
      </c>
      <c r="BP95" s="136">
        <v>0</v>
      </c>
      <c r="BQ95" s="136">
        <v>0</v>
      </c>
      <c r="BR95" s="136">
        <v>0</v>
      </c>
    </row>
    <row r="96" spans="1:100" ht="15.5" x14ac:dyDescent="0.35">
      <c r="A96" s="153">
        <v>625</v>
      </c>
      <c r="B96" s="152">
        <v>0</v>
      </c>
      <c r="C96" s="152">
        <v>0</v>
      </c>
      <c r="D96" s="152">
        <v>0</v>
      </c>
      <c r="E96" s="151">
        <v>8.4371506120273603E-6</v>
      </c>
      <c r="F96" s="151">
        <v>1.0822835312402902E-5</v>
      </c>
      <c r="G96" s="151">
        <v>7.3606893253775715E-6</v>
      </c>
      <c r="H96" s="136">
        <v>0</v>
      </c>
      <c r="I96" s="136">
        <v>0</v>
      </c>
      <c r="J96" s="136">
        <v>0</v>
      </c>
      <c r="K96" s="136">
        <v>0</v>
      </c>
      <c r="L96" s="136">
        <v>0</v>
      </c>
      <c r="M96" s="136">
        <v>0</v>
      </c>
      <c r="N96" s="136">
        <v>0</v>
      </c>
      <c r="O96" s="136">
        <v>0</v>
      </c>
      <c r="P96" s="136">
        <v>0</v>
      </c>
      <c r="Q96" s="136">
        <v>0</v>
      </c>
      <c r="R96" s="136">
        <v>0</v>
      </c>
      <c r="S96" s="136">
        <v>0</v>
      </c>
      <c r="T96" s="136">
        <v>0</v>
      </c>
      <c r="U96" s="136">
        <v>0</v>
      </c>
      <c r="V96" s="136">
        <v>0</v>
      </c>
      <c r="W96" s="136">
        <v>5.8473152319197695E-3</v>
      </c>
      <c r="X96" s="136">
        <v>5.0464226133499854E-3</v>
      </c>
      <c r="Y96" s="136">
        <v>5.3063892019926621E-3</v>
      </c>
      <c r="Z96" s="136">
        <v>4.9458394232244406E-6</v>
      </c>
      <c r="AA96" s="136">
        <v>5.088860436717396E-6</v>
      </c>
      <c r="AB96" s="136">
        <v>5.2144624351220329E-6</v>
      </c>
      <c r="AC96" s="136">
        <v>0</v>
      </c>
      <c r="AD96" s="136">
        <v>0</v>
      </c>
      <c r="AE96" s="136">
        <v>0</v>
      </c>
      <c r="AF96" s="136">
        <v>0</v>
      </c>
      <c r="AG96" s="136">
        <v>0</v>
      </c>
      <c r="AH96" s="136">
        <v>0</v>
      </c>
      <c r="AI96">
        <v>0</v>
      </c>
      <c r="AJ96">
        <v>0</v>
      </c>
      <c r="AK96">
        <v>0</v>
      </c>
      <c r="AL96">
        <v>1.5495206363847127E-6</v>
      </c>
      <c r="AM96">
        <v>1.1629928347909903E-6</v>
      </c>
      <c r="AN96">
        <v>1.2790147966844736E-6</v>
      </c>
      <c r="AO96" s="136">
        <v>0</v>
      </c>
      <c r="AP96" s="136">
        <v>0</v>
      </c>
      <c r="AQ96" s="136">
        <v>0</v>
      </c>
      <c r="AR96" s="136">
        <v>0</v>
      </c>
      <c r="AS96" s="136">
        <v>0</v>
      </c>
      <c r="AT96" s="136">
        <v>0</v>
      </c>
      <c r="AU96" s="136">
        <v>0</v>
      </c>
      <c r="AV96" s="136">
        <v>0</v>
      </c>
      <c r="AW96" s="136">
        <v>0</v>
      </c>
      <c r="AX96" s="136">
        <v>0</v>
      </c>
      <c r="AY96" s="136">
        <v>0</v>
      </c>
      <c r="AZ96" s="136">
        <v>0</v>
      </c>
      <c r="BA96" s="136">
        <v>0</v>
      </c>
      <c r="BB96" s="136">
        <v>0</v>
      </c>
      <c r="BC96" s="136">
        <v>0</v>
      </c>
      <c r="BD96" s="136">
        <v>0</v>
      </c>
      <c r="BE96" s="136">
        <v>0</v>
      </c>
      <c r="BF96" s="136">
        <v>0</v>
      </c>
      <c r="BG96" s="136">
        <v>0</v>
      </c>
      <c r="BH96" s="136">
        <v>0</v>
      </c>
      <c r="BI96" s="136">
        <v>0</v>
      </c>
      <c r="BJ96" s="136">
        <v>0</v>
      </c>
      <c r="BK96" s="136">
        <v>0</v>
      </c>
      <c r="BL96" s="136">
        <v>0</v>
      </c>
      <c r="BM96" s="136">
        <v>8.0103076763358366E-7</v>
      </c>
      <c r="BN96" s="136">
        <v>0</v>
      </c>
      <c r="BO96" s="136">
        <v>0</v>
      </c>
      <c r="BP96" s="136">
        <v>0</v>
      </c>
      <c r="BQ96" s="136">
        <v>0</v>
      </c>
      <c r="BR96" s="136">
        <v>0</v>
      </c>
    </row>
    <row r="97" spans="1:70" ht="15.5" x14ac:dyDescent="0.35">
      <c r="A97" s="154">
        <v>650</v>
      </c>
      <c r="B97" s="152">
        <v>0</v>
      </c>
      <c r="C97" s="152">
        <v>0</v>
      </c>
      <c r="D97" s="152">
        <v>0</v>
      </c>
      <c r="E97" s="151">
        <v>7.8044587718359047E-6</v>
      </c>
      <c r="F97" s="151">
        <v>7.5051968539450932E-6</v>
      </c>
      <c r="G97" s="151">
        <v>9.8428065988029047E-6</v>
      </c>
      <c r="H97" s="136">
        <v>0</v>
      </c>
      <c r="I97" s="136">
        <v>0</v>
      </c>
      <c r="J97" s="136">
        <v>0</v>
      </c>
      <c r="K97" s="136">
        <v>1.5829968675374531E-6</v>
      </c>
      <c r="L97" s="136">
        <v>0</v>
      </c>
      <c r="M97" s="136">
        <v>2.0815205430383319E-7</v>
      </c>
      <c r="N97" s="136">
        <v>0</v>
      </c>
      <c r="O97" s="136">
        <v>0</v>
      </c>
      <c r="P97" s="136">
        <v>0</v>
      </c>
      <c r="Q97" s="136">
        <v>0</v>
      </c>
      <c r="R97" s="136">
        <v>0</v>
      </c>
      <c r="S97" s="136">
        <v>0</v>
      </c>
      <c r="T97" s="136">
        <v>0</v>
      </c>
      <c r="U97" s="136">
        <v>0</v>
      </c>
      <c r="V97" s="136">
        <v>0</v>
      </c>
      <c r="W97" s="136">
        <v>5.4078649483960016E-3</v>
      </c>
      <c r="X97" s="136">
        <v>4.5904209253164827E-3</v>
      </c>
      <c r="Y97" s="136">
        <v>7.1700744322180376E-3</v>
      </c>
      <c r="Z97" s="136">
        <v>4.2955867836339474E-6</v>
      </c>
      <c r="AA97" s="136">
        <v>3.6471417240650995E-6</v>
      </c>
      <c r="AB97" s="136">
        <v>6.8403857250412145E-6</v>
      </c>
      <c r="AC97" s="136">
        <v>0</v>
      </c>
      <c r="AD97" s="136">
        <v>0</v>
      </c>
      <c r="AE97" s="136">
        <v>0</v>
      </c>
      <c r="AF97" s="136">
        <v>0</v>
      </c>
      <c r="AG97" s="136">
        <v>0</v>
      </c>
      <c r="AH97" s="136">
        <v>0</v>
      </c>
      <c r="AI97">
        <v>0</v>
      </c>
      <c r="AJ97">
        <v>0</v>
      </c>
      <c r="AK97">
        <v>0</v>
      </c>
      <c r="AL97">
        <v>1.3293554920388244E-6</v>
      </c>
      <c r="AM97">
        <v>9.7296221197655008E-7</v>
      </c>
      <c r="AN97">
        <v>1.9925857624908869E-6</v>
      </c>
      <c r="AO97" s="136">
        <v>0</v>
      </c>
      <c r="AP97" s="136">
        <v>0</v>
      </c>
      <c r="AQ97" s="136">
        <v>0</v>
      </c>
      <c r="AR97" s="136">
        <v>0</v>
      </c>
      <c r="AS97" s="136">
        <v>0</v>
      </c>
      <c r="AT97" s="136">
        <v>0</v>
      </c>
      <c r="AU97" s="136">
        <v>0</v>
      </c>
      <c r="AV97" s="136">
        <v>0</v>
      </c>
      <c r="AW97" s="136">
        <v>0</v>
      </c>
      <c r="AX97" s="136">
        <v>0</v>
      </c>
      <c r="AY97" s="136">
        <v>0</v>
      </c>
      <c r="AZ97" s="136">
        <v>0</v>
      </c>
      <c r="BA97" s="136">
        <v>0</v>
      </c>
      <c r="BB97" s="136">
        <v>0</v>
      </c>
      <c r="BC97" s="136">
        <v>0</v>
      </c>
      <c r="BD97" s="136">
        <v>0</v>
      </c>
      <c r="BE97" s="136">
        <v>0</v>
      </c>
      <c r="BF97" s="136">
        <v>0</v>
      </c>
      <c r="BG97" s="136">
        <v>0</v>
      </c>
      <c r="BH97" s="136">
        <v>0</v>
      </c>
      <c r="BI97" s="136">
        <v>0</v>
      </c>
      <c r="BJ97" s="136">
        <v>2.4726313314646331E-7</v>
      </c>
      <c r="BK97" s="136">
        <v>0</v>
      </c>
      <c r="BL97" s="136">
        <v>0</v>
      </c>
      <c r="BM97" s="136">
        <v>1.3624602138833491E-6</v>
      </c>
      <c r="BN97" s="136">
        <v>0</v>
      </c>
      <c r="BO97" s="136">
        <v>0</v>
      </c>
      <c r="BP97" s="136">
        <v>6.4863720787125142E-7</v>
      </c>
      <c r="BQ97" s="136">
        <v>1.2355420552290971E-6</v>
      </c>
      <c r="BR97" s="136">
        <v>0</v>
      </c>
    </row>
    <row r="98" spans="1:70" ht="15.5" x14ac:dyDescent="0.35">
      <c r="A98" s="153">
        <v>675</v>
      </c>
      <c r="B98" s="152">
        <v>0</v>
      </c>
      <c r="C98" s="152">
        <v>0</v>
      </c>
      <c r="D98" s="152">
        <v>0</v>
      </c>
      <c r="E98" s="151">
        <v>6.1465872499808967E-6</v>
      </c>
      <c r="F98" s="151">
        <v>1.2326468800345144E-5</v>
      </c>
      <c r="G98" s="151">
        <v>4.0546917861019946E-6</v>
      </c>
      <c r="H98" s="136">
        <v>0</v>
      </c>
      <c r="I98" s="136">
        <v>0</v>
      </c>
      <c r="J98" s="136">
        <v>0</v>
      </c>
      <c r="K98" s="136">
        <v>2.7405802098577472E-6</v>
      </c>
      <c r="L98" s="136">
        <v>5.6436739290632264E-7</v>
      </c>
      <c r="M98" s="136">
        <v>2.6534564521449983E-7</v>
      </c>
      <c r="N98" s="136">
        <v>0</v>
      </c>
      <c r="O98" s="136">
        <v>0</v>
      </c>
      <c r="P98" s="136">
        <v>0</v>
      </c>
      <c r="Q98" s="136">
        <v>0</v>
      </c>
      <c r="R98" s="136">
        <v>0</v>
      </c>
      <c r="S98" s="136">
        <v>0</v>
      </c>
      <c r="T98" s="136">
        <v>0</v>
      </c>
      <c r="U98" s="136">
        <v>0</v>
      </c>
      <c r="V98" s="136">
        <v>0</v>
      </c>
      <c r="W98" s="136">
        <v>4.4513217976923578E-3</v>
      </c>
      <c r="X98" s="136">
        <v>6.4486334174783553E-3</v>
      </c>
      <c r="Y98" s="136">
        <v>3.571487363730504E-3</v>
      </c>
      <c r="Z98" s="136">
        <v>3.1436824693311517E-6</v>
      </c>
      <c r="AA98" s="136">
        <v>5.3722831682365332E-6</v>
      </c>
      <c r="AB98" s="136">
        <v>3.1629210542964443E-6</v>
      </c>
      <c r="AC98" s="136">
        <v>0</v>
      </c>
      <c r="AD98" s="136">
        <v>0</v>
      </c>
      <c r="AE98" s="136">
        <v>0</v>
      </c>
      <c r="AF98" s="136">
        <v>0</v>
      </c>
      <c r="AG98" s="136">
        <v>0</v>
      </c>
      <c r="AH98" s="136">
        <v>0</v>
      </c>
      <c r="AI98">
        <v>0</v>
      </c>
      <c r="AJ98">
        <v>0</v>
      </c>
      <c r="AK98">
        <v>0</v>
      </c>
      <c r="AL98">
        <v>1.1646795663194001E-6</v>
      </c>
      <c r="AM98">
        <v>1.5370061804231677E-6</v>
      </c>
      <c r="AN98">
        <v>8.2615120091817401E-7</v>
      </c>
      <c r="AO98" s="136">
        <v>0</v>
      </c>
      <c r="AP98" s="136">
        <v>0</v>
      </c>
      <c r="AQ98" s="136">
        <v>0</v>
      </c>
      <c r="AR98" s="136">
        <v>0</v>
      </c>
      <c r="AS98" s="136">
        <v>0</v>
      </c>
      <c r="AT98" s="136">
        <v>0</v>
      </c>
      <c r="AU98" s="136">
        <v>0</v>
      </c>
      <c r="AV98" s="136">
        <v>0</v>
      </c>
      <c r="AW98" s="136">
        <v>0</v>
      </c>
      <c r="AX98" s="136">
        <v>0</v>
      </c>
      <c r="AY98" s="136">
        <v>0</v>
      </c>
      <c r="AZ98" s="136">
        <v>0</v>
      </c>
      <c r="BA98" s="136">
        <v>0</v>
      </c>
      <c r="BB98" s="136">
        <v>0</v>
      </c>
      <c r="BC98" s="136">
        <v>0</v>
      </c>
      <c r="BD98" s="136">
        <v>0</v>
      </c>
      <c r="BE98" s="136">
        <v>0</v>
      </c>
      <c r="BF98" s="136">
        <v>0</v>
      </c>
      <c r="BG98" s="136">
        <v>0</v>
      </c>
      <c r="BH98" s="136">
        <v>0</v>
      </c>
      <c r="BI98" s="136">
        <v>0</v>
      </c>
      <c r="BJ98" s="136">
        <v>3.8463404163422965E-7</v>
      </c>
      <c r="BK98" s="136">
        <v>4.3936979168462156E-7</v>
      </c>
      <c r="BL98" s="136">
        <v>0</v>
      </c>
      <c r="BM98" s="136">
        <v>1.318535089960323E-6</v>
      </c>
      <c r="BN98" s="136">
        <v>0</v>
      </c>
      <c r="BO98" s="136">
        <v>0</v>
      </c>
      <c r="BP98" s="136">
        <v>1.2900082102699594E-6</v>
      </c>
      <c r="BQ98" s="136">
        <v>1.5404850732514791E-6</v>
      </c>
      <c r="BR98" s="136">
        <v>3.2642849070769488E-7</v>
      </c>
    </row>
    <row r="99" spans="1:70" ht="15.5" x14ac:dyDescent="0.35">
      <c r="A99" s="153">
        <v>700</v>
      </c>
      <c r="B99" s="152">
        <v>0</v>
      </c>
      <c r="C99" s="152">
        <v>0</v>
      </c>
      <c r="D99" s="152">
        <v>0</v>
      </c>
      <c r="E99" s="151">
        <v>6.8816234688360074E-6</v>
      </c>
      <c r="F99" s="151">
        <v>8.7771497562632026E-6</v>
      </c>
      <c r="G99" s="151">
        <v>6.8545652355954224E-6</v>
      </c>
      <c r="H99" s="136">
        <v>0</v>
      </c>
      <c r="I99" s="136">
        <v>0</v>
      </c>
      <c r="J99" s="136">
        <v>0</v>
      </c>
      <c r="K99" s="136">
        <v>4.7535263996279555E-6</v>
      </c>
      <c r="L99" s="136">
        <v>1.2499817320257798E-6</v>
      </c>
      <c r="M99" s="136">
        <v>9.2536550650189707E-7</v>
      </c>
      <c r="N99" s="136">
        <v>0</v>
      </c>
      <c r="O99" s="136">
        <v>0</v>
      </c>
      <c r="P99" s="136">
        <v>0</v>
      </c>
      <c r="Q99" s="136">
        <v>0</v>
      </c>
      <c r="R99" s="136">
        <v>0</v>
      </c>
      <c r="S99" s="136">
        <v>0</v>
      </c>
      <c r="T99" s="136">
        <v>0</v>
      </c>
      <c r="U99" s="136">
        <v>0</v>
      </c>
      <c r="V99" s="136">
        <v>0</v>
      </c>
      <c r="W99" s="136">
        <v>4.6880039488986103E-3</v>
      </c>
      <c r="X99" s="136">
        <v>4.6542583840709752E-3</v>
      </c>
      <c r="Y99" s="136">
        <v>5.250987870014304E-3</v>
      </c>
      <c r="Z99" s="136">
        <v>3.5879700661036771E-6</v>
      </c>
      <c r="AA99" s="136">
        <v>2.9411129904217097E-6</v>
      </c>
      <c r="AB99" s="136">
        <v>4.478367891966074E-6</v>
      </c>
      <c r="AC99" s="136">
        <v>0</v>
      </c>
      <c r="AD99" s="136">
        <v>0</v>
      </c>
      <c r="AE99" s="136">
        <v>0</v>
      </c>
      <c r="AF99" s="136">
        <v>0</v>
      </c>
      <c r="AG99" s="136">
        <v>0</v>
      </c>
      <c r="AH99" s="136">
        <v>0</v>
      </c>
      <c r="AI99">
        <v>0</v>
      </c>
      <c r="AJ99">
        <v>0</v>
      </c>
      <c r="AK99">
        <v>0</v>
      </c>
      <c r="AL99">
        <v>1.1521413903075811E-6</v>
      </c>
      <c r="AM99">
        <v>1.1283311098316012E-6</v>
      </c>
      <c r="AN99">
        <v>1.3712115942295205E-6</v>
      </c>
      <c r="AO99" s="136">
        <v>0</v>
      </c>
      <c r="AP99" s="136">
        <v>0</v>
      </c>
      <c r="AQ99" s="136">
        <v>0</v>
      </c>
      <c r="AR99" s="136">
        <v>2.7011491026034235E-7</v>
      </c>
      <c r="AS99" s="136">
        <v>1.6850495935088657E-7</v>
      </c>
      <c r="AT99" s="136">
        <v>0</v>
      </c>
      <c r="AU99" s="136">
        <v>0</v>
      </c>
      <c r="AV99" s="136">
        <v>0</v>
      </c>
      <c r="AW99" s="136">
        <v>0</v>
      </c>
      <c r="AX99" s="136">
        <v>0</v>
      </c>
      <c r="AY99" s="136">
        <v>0</v>
      </c>
      <c r="AZ99" s="136">
        <v>0</v>
      </c>
      <c r="BA99" s="136">
        <v>0</v>
      </c>
      <c r="BB99" s="136">
        <v>0</v>
      </c>
      <c r="BC99" s="136">
        <v>0</v>
      </c>
      <c r="BD99" s="136">
        <v>0</v>
      </c>
      <c r="BE99" s="136">
        <v>0</v>
      </c>
      <c r="BF99" s="136">
        <v>0</v>
      </c>
      <c r="BG99" s="136">
        <v>6.1650915583642599E-7</v>
      </c>
      <c r="BH99" s="136">
        <v>0</v>
      </c>
      <c r="BI99" s="136">
        <v>0</v>
      </c>
      <c r="BJ99" s="136">
        <v>7.2720386237408928E-7</v>
      </c>
      <c r="BK99" s="136">
        <v>5.4697220830231505E-7</v>
      </c>
      <c r="BL99" s="136">
        <v>3.3551915790258787E-7</v>
      </c>
      <c r="BM99" s="136">
        <v>1.5141220822127273E-6</v>
      </c>
      <c r="BN99" s="136">
        <v>0</v>
      </c>
      <c r="BO99" s="136">
        <v>0</v>
      </c>
      <c r="BP99" s="136">
        <v>3.2660814728487656E-6</v>
      </c>
      <c r="BQ99" s="136">
        <v>4.7953500760949757E-6</v>
      </c>
      <c r="BR99" s="136">
        <v>1.0536695910950499E-6</v>
      </c>
    </row>
    <row r="100" spans="1:70" ht="15.5" x14ac:dyDescent="0.35">
      <c r="A100" s="153">
        <v>725</v>
      </c>
      <c r="B100" s="152">
        <v>0</v>
      </c>
      <c r="C100" s="152">
        <v>0</v>
      </c>
      <c r="D100" s="152">
        <v>0</v>
      </c>
      <c r="E100" s="151">
        <v>1.5825012627716864E-5</v>
      </c>
      <c r="F100" s="151">
        <v>1.169293814934022E-5</v>
      </c>
      <c r="G100" s="151">
        <v>8.0154709920107332E-6</v>
      </c>
      <c r="H100" s="136">
        <v>0</v>
      </c>
      <c r="I100" s="136">
        <v>0</v>
      </c>
      <c r="J100" s="136">
        <v>0</v>
      </c>
      <c r="K100" s="136">
        <v>1.1700108657101488E-5</v>
      </c>
      <c r="L100" s="136">
        <v>3.7901749060613743E-6</v>
      </c>
      <c r="M100" s="136">
        <v>2.0113388019243177E-6</v>
      </c>
      <c r="N100" s="136">
        <v>0</v>
      </c>
      <c r="O100" s="136">
        <v>0</v>
      </c>
      <c r="P100" s="136">
        <v>0</v>
      </c>
      <c r="Q100" s="136">
        <v>0</v>
      </c>
      <c r="R100" s="136">
        <v>0</v>
      </c>
      <c r="S100" s="136">
        <v>0</v>
      </c>
      <c r="T100" s="136">
        <v>0</v>
      </c>
      <c r="U100" s="136">
        <v>0</v>
      </c>
      <c r="V100" s="136">
        <v>0</v>
      </c>
      <c r="W100" s="136">
        <v>5.9453003282159359E-3</v>
      </c>
      <c r="X100" s="136">
        <v>5.2621589087783428E-3</v>
      </c>
      <c r="Y100" s="136">
        <v>3.7890138576258665E-3</v>
      </c>
      <c r="Z100" s="136">
        <v>3.8717217900460703E-6</v>
      </c>
      <c r="AA100" s="136">
        <v>3.7298443948755235E-6</v>
      </c>
      <c r="AB100" s="136">
        <v>2.9379794423528068E-6</v>
      </c>
      <c r="AC100" s="136">
        <v>0</v>
      </c>
      <c r="AD100" s="136">
        <v>0</v>
      </c>
      <c r="AE100" s="136">
        <v>0</v>
      </c>
      <c r="AF100" s="136">
        <v>0</v>
      </c>
      <c r="AG100" s="136">
        <v>0</v>
      </c>
      <c r="AH100" s="136">
        <v>0</v>
      </c>
      <c r="AI100">
        <v>0</v>
      </c>
      <c r="AJ100">
        <v>0</v>
      </c>
      <c r="AK100">
        <v>0</v>
      </c>
      <c r="AL100">
        <v>1.9793930091093236E-6</v>
      </c>
      <c r="AM100">
        <v>1.1634774600100923E-6</v>
      </c>
      <c r="AN100">
        <v>1.0214482520660762E-6</v>
      </c>
      <c r="AO100" s="136">
        <v>0</v>
      </c>
      <c r="AP100" s="136">
        <v>0</v>
      </c>
      <c r="AQ100" s="136">
        <v>0</v>
      </c>
      <c r="AR100" s="136">
        <v>8.8431219713585565E-7</v>
      </c>
      <c r="AS100" s="136">
        <v>5.2134994096372369E-7</v>
      </c>
      <c r="AT100" s="136">
        <v>0</v>
      </c>
      <c r="AU100" s="136">
        <v>6.3355153478080546E-7</v>
      </c>
      <c r="AV100" s="136">
        <v>0</v>
      </c>
      <c r="AW100" s="136">
        <v>0</v>
      </c>
      <c r="AX100" s="136">
        <v>0</v>
      </c>
      <c r="AY100" s="136">
        <v>0</v>
      </c>
      <c r="AZ100" s="136">
        <v>0</v>
      </c>
      <c r="BA100" s="136">
        <v>7.7829659349576579E-7</v>
      </c>
      <c r="BB100" s="136">
        <v>2.2883899364883902E-7</v>
      </c>
      <c r="BC100" s="136">
        <v>0</v>
      </c>
      <c r="BD100" s="136">
        <v>0</v>
      </c>
      <c r="BE100" s="136">
        <v>0</v>
      </c>
      <c r="BF100" s="136">
        <v>0</v>
      </c>
      <c r="BG100" s="136">
        <v>2.8667620584224306E-6</v>
      </c>
      <c r="BH100" s="136">
        <v>1.4151553247400852E-6</v>
      </c>
      <c r="BI100" s="136">
        <v>0</v>
      </c>
      <c r="BJ100" s="136">
        <v>1.8302335092932326E-6</v>
      </c>
      <c r="BK100" s="136">
        <v>1.250413063584221E-6</v>
      </c>
      <c r="BL100" s="136">
        <v>6.5927058486273514E-7</v>
      </c>
      <c r="BM100" s="136">
        <v>2.5162998501514419E-6</v>
      </c>
      <c r="BN100" s="136">
        <v>0</v>
      </c>
      <c r="BO100" s="136">
        <v>0</v>
      </c>
      <c r="BP100" s="136">
        <v>9.8379077206850628E-6</v>
      </c>
      <c r="BQ100" s="136">
        <v>9.7619477231210978E-6</v>
      </c>
      <c r="BR100" s="136">
        <v>1.8937515129680624E-6</v>
      </c>
    </row>
    <row r="101" spans="1:70" ht="15.5" x14ac:dyDescent="0.35">
      <c r="A101" s="153">
        <v>750</v>
      </c>
      <c r="B101" s="152">
        <v>0</v>
      </c>
      <c r="C101" s="152">
        <v>0</v>
      </c>
      <c r="D101" s="152">
        <v>0</v>
      </c>
      <c r="E101" s="151">
        <v>1.5818969568268649E-5</v>
      </c>
      <c r="F101" s="151">
        <v>1.1941132620410242E-5</v>
      </c>
      <c r="G101" s="151">
        <v>1.1466125625543737E-5</v>
      </c>
      <c r="H101" s="136">
        <v>3.6119380850376704E-7</v>
      </c>
      <c r="I101" s="136">
        <v>0</v>
      </c>
      <c r="J101" s="136">
        <v>0</v>
      </c>
      <c r="K101" s="136">
        <v>1.564159827011669E-5</v>
      </c>
      <c r="L101" s="136">
        <v>9.8897910115793996E-6</v>
      </c>
      <c r="M101" s="136">
        <v>3.9525108158915011E-6</v>
      </c>
      <c r="N101" s="136">
        <v>0</v>
      </c>
      <c r="O101" s="136">
        <v>0</v>
      </c>
      <c r="P101" s="136">
        <v>0</v>
      </c>
      <c r="Q101" s="136">
        <v>0</v>
      </c>
      <c r="R101" s="136">
        <v>0</v>
      </c>
      <c r="S101" s="136">
        <v>0</v>
      </c>
      <c r="T101" s="136">
        <v>0</v>
      </c>
      <c r="U101" s="136">
        <v>0</v>
      </c>
      <c r="V101" s="136">
        <v>0</v>
      </c>
      <c r="W101" s="136">
        <v>4.8141897399747342E-3</v>
      </c>
      <c r="X101" s="136">
        <v>4.5874430781508539E-3</v>
      </c>
      <c r="Y101" s="136">
        <v>5.0055541453841324E-3</v>
      </c>
      <c r="Z101" s="136">
        <v>3.1001188603794123E-6</v>
      </c>
      <c r="AA101" s="136">
        <v>3.1691295741782553E-6</v>
      </c>
      <c r="AB101" s="136">
        <v>3.6172373706096025E-6</v>
      </c>
      <c r="AC101" s="136">
        <v>0</v>
      </c>
      <c r="AD101" s="136">
        <v>0</v>
      </c>
      <c r="AE101" s="136">
        <v>0</v>
      </c>
      <c r="AF101" s="136">
        <v>0</v>
      </c>
      <c r="AG101" s="136">
        <v>0</v>
      </c>
      <c r="AH101" s="136">
        <v>0</v>
      </c>
      <c r="AI101">
        <v>0</v>
      </c>
      <c r="AJ101">
        <v>0</v>
      </c>
      <c r="AK101">
        <v>0</v>
      </c>
      <c r="AL101">
        <v>1.7939354640798193E-6</v>
      </c>
      <c r="AM101">
        <v>1.2588772955550546E-6</v>
      </c>
      <c r="AN101">
        <v>1.3550116468484422E-6</v>
      </c>
      <c r="AO101" s="136">
        <v>7.6195661955152067E-7</v>
      </c>
      <c r="AP101" s="136">
        <v>2.9788932019041825E-7</v>
      </c>
      <c r="AQ101" s="136">
        <v>2.4251440260978352E-7</v>
      </c>
      <c r="AR101" s="136">
        <v>1.3353772548854561E-6</v>
      </c>
      <c r="AS101" s="136">
        <v>7.5058826484376462E-7</v>
      </c>
      <c r="AT101" s="136">
        <v>5.3596023493491335E-7</v>
      </c>
      <c r="AU101" s="136">
        <v>6.7444223392938842E-7</v>
      </c>
      <c r="AV101" s="136">
        <v>0</v>
      </c>
      <c r="AW101" s="136">
        <v>0</v>
      </c>
      <c r="AX101" s="136">
        <v>5.575094914355063E-7</v>
      </c>
      <c r="AY101" s="136">
        <v>3.4628869504760896E-7</v>
      </c>
      <c r="AZ101" s="136">
        <v>0</v>
      </c>
      <c r="BA101" s="136">
        <v>1.7447376494507336E-6</v>
      </c>
      <c r="BB101" s="136">
        <v>7.9051152046176484E-7</v>
      </c>
      <c r="BC101" s="136">
        <v>2.3861536642644581E-7</v>
      </c>
      <c r="BD101" s="136">
        <v>0</v>
      </c>
      <c r="BE101" s="136">
        <v>0</v>
      </c>
      <c r="BF101" s="136">
        <v>0</v>
      </c>
      <c r="BG101" s="136">
        <v>4.9486283864753826E-6</v>
      </c>
      <c r="BH101" s="136">
        <v>3.0538440653094029E-6</v>
      </c>
      <c r="BI101" s="136">
        <v>1.4124359397442193E-6</v>
      </c>
      <c r="BJ101" s="136">
        <v>2.3514195213493821E-6</v>
      </c>
      <c r="BK101" s="136">
        <v>2.557590649072524E-6</v>
      </c>
      <c r="BL101" s="136">
        <v>1.4759637022216033E-6</v>
      </c>
      <c r="BM101" s="136">
        <v>3.4654830830817255E-7</v>
      </c>
      <c r="BN101" s="136">
        <v>0</v>
      </c>
      <c r="BO101" s="136">
        <v>0</v>
      </c>
      <c r="BP101" s="136">
        <v>1.3975717736023481E-5</v>
      </c>
      <c r="BQ101" s="136">
        <v>2.3963153827366441E-5</v>
      </c>
      <c r="BR101" s="136">
        <v>4.611817789467893E-6</v>
      </c>
    </row>
    <row r="102" spans="1:70" ht="15.5" x14ac:dyDescent="0.35">
      <c r="A102" s="153">
        <v>775</v>
      </c>
      <c r="B102" s="152">
        <v>0</v>
      </c>
      <c r="C102" s="152">
        <v>0</v>
      </c>
      <c r="D102" s="152">
        <v>0</v>
      </c>
      <c r="E102" s="151">
        <v>2.4262679961768049E-5</v>
      </c>
      <c r="F102" s="151">
        <v>1.7814667296228815E-5</v>
      </c>
      <c r="G102" s="151">
        <v>1.8978355389152921E-5</v>
      </c>
      <c r="H102" s="136">
        <v>1.1347104720399363E-6</v>
      </c>
      <c r="I102" s="136">
        <v>6.7418839233845718E-7</v>
      </c>
      <c r="J102" s="136">
        <v>0</v>
      </c>
      <c r="K102" s="136">
        <v>3.6902931179312572E-5</v>
      </c>
      <c r="L102" s="136">
        <v>1.4322152247748902E-5</v>
      </c>
      <c r="M102" s="136">
        <v>1.1739224393628747E-5</v>
      </c>
      <c r="N102" s="136">
        <v>0</v>
      </c>
      <c r="O102" s="136">
        <v>0</v>
      </c>
      <c r="P102" s="136">
        <v>0</v>
      </c>
      <c r="Q102" s="136">
        <v>0</v>
      </c>
      <c r="R102" s="136">
        <v>0</v>
      </c>
      <c r="S102" s="136">
        <v>0</v>
      </c>
      <c r="T102" s="136">
        <v>0</v>
      </c>
      <c r="U102" s="136">
        <v>0</v>
      </c>
      <c r="V102" s="136">
        <v>0</v>
      </c>
      <c r="W102" s="136">
        <v>4.5825914149321334E-3</v>
      </c>
      <c r="X102" s="136">
        <v>5.0908990925833042E-3</v>
      </c>
      <c r="Y102" s="136">
        <v>7.3927394588927334E-3</v>
      </c>
      <c r="Z102" s="136">
        <v>2.7394805450438278E-6</v>
      </c>
      <c r="AA102" s="136">
        <v>3.3727317767114678E-6</v>
      </c>
      <c r="AB102" s="136">
        <v>5.5561496972924485E-6</v>
      </c>
      <c r="AC102" s="136">
        <v>0</v>
      </c>
      <c r="AD102" s="136">
        <v>0</v>
      </c>
      <c r="AE102" s="136">
        <v>0</v>
      </c>
      <c r="AF102" s="136">
        <v>0</v>
      </c>
      <c r="AG102" s="136">
        <v>0</v>
      </c>
      <c r="AH102" s="136">
        <v>0</v>
      </c>
      <c r="AI102">
        <v>0</v>
      </c>
      <c r="AJ102">
        <v>0</v>
      </c>
      <c r="AK102">
        <v>0</v>
      </c>
      <c r="AL102">
        <v>2.3137743606218665E-6</v>
      </c>
      <c r="AM102">
        <v>1.2600307891460981E-6</v>
      </c>
      <c r="AN102">
        <v>2.3088602136019414E-6</v>
      </c>
      <c r="AO102" s="136">
        <v>2.3291550042275036E-6</v>
      </c>
      <c r="AP102" s="136">
        <v>9.0731611506518701E-7</v>
      </c>
      <c r="AQ102" s="136">
        <v>7.0425392542953276E-7</v>
      </c>
      <c r="AR102" s="136">
        <v>2.5818159170166544E-6</v>
      </c>
      <c r="AS102" s="136">
        <v>1.7817780540311736E-6</v>
      </c>
      <c r="AT102" s="136">
        <v>1.219013596560234E-6</v>
      </c>
      <c r="AU102" s="136">
        <v>1.0830018614289554E-6</v>
      </c>
      <c r="AV102" s="136">
        <v>4.628181322427668E-7</v>
      </c>
      <c r="AW102" s="136">
        <v>0</v>
      </c>
      <c r="AX102" s="136">
        <v>9.2903911286883454E-7</v>
      </c>
      <c r="AY102" s="136">
        <v>5.0047204174547902E-7</v>
      </c>
      <c r="AZ102" s="136">
        <v>0</v>
      </c>
      <c r="BA102" s="136">
        <v>5.3457633807782279E-6</v>
      </c>
      <c r="BB102" s="136">
        <v>3.136950308535315E-6</v>
      </c>
      <c r="BC102" s="136">
        <v>9.9580392395495236E-7</v>
      </c>
      <c r="BD102" s="136">
        <v>5.7281468097211614E-7</v>
      </c>
      <c r="BE102" s="136">
        <v>4.7770007976571743E-7</v>
      </c>
      <c r="BF102" s="136">
        <v>3.1331044507411064E-7</v>
      </c>
      <c r="BG102" s="136">
        <v>9.8247735662633946E-6</v>
      </c>
      <c r="BH102" s="136">
        <v>7.144354134664214E-6</v>
      </c>
      <c r="BI102" s="136">
        <v>2.8633533125196149E-6</v>
      </c>
      <c r="BJ102" s="136">
        <v>4.4100803982918323E-6</v>
      </c>
      <c r="BK102" s="136">
        <v>6.5704849503240552E-6</v>
      </c>
      <c r="BL102" s="136">
        <v>5.4109903730367367E-6</v>
      </c>
      <c r="BM102" s="136">
        <v>9.6419633481518266E-7</v>
      </c>
      <c r="BN102" s="136">
        <v>5.1326824157725763E-7</v>
      </c>
      <c r="BO102" s="136">
        <v>2.1187426815737205E-7</v>
      </c>
      <c r="BP102" s="136">
        <v>2.8456306047360038E-5</v>
      </c>
      <c r="BQ102" s="136">
        <v>3.2088360173724553E-5</v>
      </c>
      <c r="BR102" s="136">
        <v>1.2628894822282691E-5</v>
      </c>
    </row>
    <row r="103" spans="1:70" ht="15.5" x14ac:dyDescent="0.35">
      <c r="A103" s="153">
        <v>800</v>
      </c>
      <c r="B103" s="152">
        <v>0</v>
      </c>
      <c r="C103" s="152">
        <v>0</v>
      </c>
      <c r="D103" s="152">
        <v>0</v>
      </c>
      <c r="E103" s="151">
        <v>2.9162634683758403E-5</v>
      </c>
      <c r="F103" s="151">
        <v>2.0449003666982469E-5</v>
      </c>
      <c r="G103" s="151">
        <v>2.2009700673633289E-5</v>
      </c>
      <c r="H103" s="136">
        <v>2.3226078432508024E-6</v>
      </c>
      <c r="I103" s="136">
        <v>9.2013562347958797E-7</v>
      </c>
      <c r="J103" s="136">
        <v>9.0952357963834957E-7</v>
      </c>
      <c r="K103" s="136">
        <v>5.0470099628387737E-5</v>
      </c>
      <c r="L103" s="136">
        <v>2.6675297913757002E-5</v>
      </c>
      <c r="M103" s="136">
        <v>1.7892308567621034E-5</v>
      </c>
      <c r="N103" s="136">
        <v>0</v>
      </c>
      <c r="O103" s="136">
        <v>0</v>
      </c>
      <c r="P103" s="136">
        <v>0</v>
      </c>
      <c r="Q103" s="136">
        <v>1.1766125234758338E-6</v>
      </c>
      <c r="R103" s="136">
        <v>0</v>
      </c>
      <c r="S103" s="136">
        <v>0</v>
      </c>
      <c r="T103" s="136">
        <v>6.1215276610221288E-6</v>
      </c>
      <c r="U103" s="136">
        <v>2.00227255428835E-6</v>
      </c>
      <c r="V103" s="136">
        <v>6.9495069297873321E-7</v>
      </c>
      <c r="W103" s="136">
        <v>3.401537682099665E-3</v>
      </c>
      <c r="X103" s="136">
        <v>3.8139334862716486E-3</v>
      </c>
      <c r="Y103" s="136">
        <v>7.0893860876137371E-3</v>
      </c>
      <c r="Z103" s="136">
        <v>1.8665494029860841E-6</v>
      </c>
      <c r="AA103" s="136">
        <v>2.5936919194442674E-6</v>
      </c>
      <c r="AB103" s="136">
        <v>5.6883405578227628E-6</v>
      </c>
      <c r="AC103" s="136">
        <v>0</v>
      </c>
      <c r="AD103" s="136">
        <v>0</v>
      </c>
      <c r="AE103" s="136">
        <v>0</v>
      </c>
      <c r="AF103" s="136">
        <v>2.2383524723433536E-7</v>
      </c>
      <c r="AG103" s="136">
        <v>0</v>
      </c>
      <c r="AH103" s="136">
        <v>0</v>
      </c>
      <c r="AI103">
        <v>8.9935854406223033E-7</v>
      </c>
      <c r="AJ103">
        <v>0</v>
      </c>
      <c r="AK103">
        <v>0</v>
      </c>
      <c r="AL103">
        <v>1.9252639154308591E-6</v>
      </c>
      <c r="AM103">
        <v>1.3394535816744446E-6</v>
      </c>
      <c r="AN103">
        <v>2.318973917000755E-6</v>
      </c>
      <c r="AO103" s="136">
        <v>3.5175337466528091E-6</v>
      </c>
      <c r="AP103" s="136">
        <v>1.766392022712309E-6</v>
      </c>
      <c r="AQ103" s="136">
        <v>1.2648276104020596E-6</v>
      </c>
      <c r="AR103" s="136">
        <v>3.31023441696778E-6</v>
      </c>
      <c r="AS103" s="136">
        <v>2.4899957717142498E-6</v>
      </c>
      <c r="AT103" s="136">
        <v>1.5191967922713275E-6</v>
      </c>
      <c r="AU103" s="136">
        <v>1.3458466406538263E-6</v>
      </c>
      <c r="AV103" s="136">
        <v>7.9808701262550623E-7</v>
      </c>
      <c r="AW103" s="136">
        <v>0</v>
      </c>
      <c r="AX103" s="136">
        <v>8.1939322457783013E-7</v>
      </c>
      <c r="AY103" s="136">
        <v>6.8321065673277676E-7</v>
      </c>
      <c r="AZ103" s="136">
        <v>4.3178541416710908E-7</v>
      </c>
      <c r="BA103" s="136">
        <v>8.4626301919072282E-6</v>
      </c>
      <c r="BB103" s="136">
        <v>5.1464538473291686E-6</v>
      </c>
      <c r="BC103" s="136">
        <v>1.8586062996321699E-6</v>
      </c>
      <c r="BD103" s="136">
        <v>9.8809497665960605E-7</v>
      </c>
      <c r="BE103" s="136">
        <v>8.1086582458718468E-7</v>
      </c>
      <c r="BF103" s="136">
        <v>6.3573858876271327E-7</v>
      </c>
      <c r="BG103" s="136">
        <v>1.180708781427901E-5</v>
      </c>
      <c r="BH103" s="136">
        <v>9.0756455279790782E-6</v>
      </c>
      <c r="BI103" s="136">
        <v>4.1165916377735788E-6</v>
      </c>
      <c r="BJ103" s="136">
        <v>5.8724669078124075E-6</v>
      </c>
      <c r="BK103" s="136">
        <v>9.391679892965519E-6</v>
      </c>
      <c r="BL103" s="136">
        <v>9.0340542175308778E-6</v>
      </c>
      <c r="BM103" s="136">
        <v>1.7963903294930734E-6</v>
      </c>
      <c r="BN103" s="136">
        <v>1.0528921094971096E-6</v>
      </c>
      <c r="BO103" s="136">
        <v>4.658400443038638E-7</v>
      </c>
      <c r="BP103" s="136">
        <v>3.7261922489082058E-5</v>
      </c>
      <c r="BQ103" s="136">
        <v>5.238748166851738E-5</v>
      </c>
      <c r="BR103" s="136">
        <v>1.8121656112934516E-5</v>
      </c>
    </row>
    <row r="104" spans="1:70" ht="15.5" x14ac:dyDescent="0.35">
      <c r="A104" s="154">
        <v>825</v>
      </c>
      <c r="B104" s="152">
        <v>0</v>
      </c>
      <c r="C104" s="152">
        <v>0</v>
      </c>
      <c r="D104" s="152">
        <v>0</v>
      </c>
      <c r="E104" s="151">
        <v>5.5990516848466888E-5</v>
      </c>
      <c r="F104" s="151">
        <v>3.2772197352227887E-5</v>
      </c>
      <c r="G104" s="151">
        <v>2.7333448278270191E-5</v>
      </c>
      <c r="H104" s="136">
        <v>4.6754038676651401E-6</v>
      </c>
      <c r="I104" s="136">
        <v>2.9175592134040724E-6</v>
      </c>
      <c r="J104" s="136">
        <v>1.5763551640583087E-6</v>
      </c>
      <c r="K104" s="136">
        <v>9.1279725368182665E-5</v>
      </c>
      <c r="L104" s="136">
        <v>4.5571132475795715E-5</v>
      </c>
      <c r="M104" s="136">
        <v>2.2986208558336369E-5</v>
      </c>
      <c r="N104" s="136">
        <v>0</v>
      </c>
      <c r="O104" s="136">
        <v>0</v>
      </c>
      <c r="P104" s="136">
        <v>0</v>
      </c>
      <c r="Q104" s="136">
        <v>2.6623986665054239E-6</v>
      </c>
      <c r="R104" s="136">
        <v>9.4101062404054331E-7</v>
      </c>
      <c r="S104" s="136">
        <v>2.9298314067142346E-7</v>
      </c>
      <c r="T104" s="136">
        <v>1.3261330563117415E-5</v>
      </c>
      <c r="U104" s="136">
        <v>4.5612936654368666E-6</v>
      </c>
      <c r="V104" s="136">
        <v>1.7198868773262599E-6</v>
      </c>
      <c r="W104" s="136">
        <v>3.7224961571189577E-3</v>
      </c>
      <c r="X104" s="136">
        <v>3.6390440635615355E-3</v>
      </c>
      <c r="Y104" s="136">
        <v>5.8515956821644259E-3</v>
      </c>
      <c r="Z104" s="136">
        <v>2.7696011099098521E-6</v>
      </c>
      <c r="AA104" s="136">
        <v>2.7851626418589028E-6</v>
      </c>
      <c r="AB104" s="136">
        <v>4.8784708528010311E-6</v>
      </c>
      <c r="AC104" s="136">
        <v>0</v>
      </c>
      <c r="AD104" s="136">
        <v>0</v>
      </c>
      <c r="AE104" s="136">
        <v>0</v>
      </c>
      <c r="AF104" s="136">
        <v>3.3663160231616209E-7</v>
      </c>
      <c r="AG104" s="136">
        <v>8.4934708942675949E-8</v>
      </c>
      <c r="AH104" s="136">
        <v>0</v>
      </c>
      <c r="AI104">
        <v>1.9654934766237514E-6</v>
      </c>
      <c r="AJ104">
        <v>7.6674299916074528E-7</v>
      </c>
      <c r="AK104">
        <v>6.3468968872316032E-7</v>
      </c>
      <c r="AL104">
        <v>3.1353928296562826E-6</v>
      </c>
      <c r="AM104">
        <v>1.6446948946609604E-6</v>
      </c>
      <c r="AN104">
        <v>2.160223088591071E-6</v>
      </c>
      <c r="AO104" s="136">
        <v>8.7842171337008638E-6</v>
      </c>
      <c r="AP104" s="136">
        <v>4.2829080608746785E-6</v>
      </c>
      <c r="AQ104" s="136">
        <v>3.0354195161643285E-6</v>
      </c>
      <c r="AR104" s="136">
        <v>5.1399892029359133E-6</v>
      </c>
      <c r="AS104" s="136">
        <v>3.7573966523268661E-6</v>
      </c>
      <c r="AT104" s="136">
        <v>2.4593312452411605E-6</v>
      </c>
      <c r="AU104" s="136">
        <v>2.5125625542013031E-6</v>
      </c>
      <c r="AV104" s="136">
        <v>1.186927888375626E-6</v>
      </c>
      <c r="AW104" s="136">
        <v>0</v>
      </c>
      <c r="AX104" s="136">
        <v>1.8288491332853012E-6</v>
      </c>
      <c r="AY104" s="136">
        <v>9.9537532245210159E-7</v>
      </c>
      <c r="AZ104" s="136">
        <v>6.1019673113743903E-7</v>
      </c>
      <c r="BA104" s="136">
        <v>1.5603695993400736E-5</v>
      </c>
      <c r="BB104" s="136">
        <v>9.7258000286465807E-6</v>
      </c>
      <c r="BC104" s="136">
        <v>3.3477268971285743E-6</v>
      </c>
      <c r="BD104" s="136">
        <v>2.0925851725063797E-6</v>
      </c>
      <c r="BE104" s="136">
        <v>1.8926232382109198E-6</v>
      </c>
      <c r="BF104" s="136">
        <v>1.2189497404869591E-6</v>
      </c>
      <c r="BG104" s="136">
        <v>1.7016478603377407E-5</v>
      </c>
      <c r="BH104" s="136">
        <v>1.342230379531722E-5</v>
      </c>
      <c r="BI104" s="136">
        <v>6.3454608402789431E-6</v>
      </c>
      <c r="BJ104" s="136">
        <v>1.1284352635671901E-5</v>
      </c>
      <c r="BK104" s="136">
        <v>1.5356862472735029E-5</v>
      </c>
      <c r="BL104" s="136">
        <v>1.5864182019646584E-5</v>
      </c>
      <c r="BM104" s="136">
        <v>5.5102123465391135E-6</v>
      </c>
      <c r="BN104" s="136">
        <v>3.6987093186540788E-6</v>
      </c>
      <c r="BO104" s="136">
        <v>1.6709506353941242E-6</v>
      </c>
      <c r="BP104" s="136">
        <v>6.3393211171896668E-5</v>
      </c>
      <c r="BQ104" s="136">
        <v>9.4210735937500171E-5</v>
      </c>
      <c r="BR104" s="136">
        <v>2.8494914302139026E-5</v>
      </c>
    </row>
    <row r="105" spans="1:70" ht="15.5" x14ac:dyDescent="0.35">
      <c r="A105" s="154">
        <v>850</v>
      </c>
      <c r="B105" s="152">
        <v>1.0849760257676068E-6</v>
      </c>
      <c r="C105" s="152">
        <v>0</v>
      </c>
      <c r="D105" s="152">
        <v>0</v>
      </c>
      <c r="E105" s="151">
        <v>8.8517415277333862E-5</v>
      </c>
      <c r="F105" s="151">
        <v>6.675667985633057E-5</v>
      </c>
      <c r="G105" s="151">
        <v>4.8261287673571133E-5</v>
      </c>
      <c r="H105" s="136">
        <v>2.0555978584690761E-5</v>
      </c>
      <c r="I105" s="136">
        <v>1.1643522312376206E-5</v>
      </c>
      <c r="J105" s="136">
        <v>5.0530243629855557E-6</v>
      </c>
      <c r="K105" s="136">
        <v>1.1836462057650392E-4</v>
      </c>
      <c r="L105" s="136">
        <v>8.8112063942951763E-5</v>
      </c>
      <c r="M105" s="136">
        <v>5.3679956564149856E-5</v>
      </c>
      <c r="N105" s="136">
        <v>0</v>
      </c>
      <c r="O105" s="136">
        <v>0</v>
      </c>
      <c r="P105" s="136">
        <v>0</v>
      </c>
      <c r="Q105" s="136">
        <v>5.5034191337173356E-6</v>
      </c>
      <c r="R105" s="136">
        <v>4.252664804247817E-6</v>
      </c>
      <c r="S105" s="136">
        <v>2.2705178014867553E-6</v>
      </c>
      <c r="T105" s="136">
        <v>2.4973520070077311E-5</v>
      </c>
      <c r="U105" s="136">
        <v>1.2171588792031355E-5</v>
      </c>
      <c r="V105" s="136">
        <v>5.9330618909602351E-6</v>
      </c>
      <c r="W105" s="136">
        <v>2.6682026616949676E-3</v>
      </c>
      <c r="X105" s="136">
        <v>3.8849236299575837E-3</v>
      </c>
      <c r="Y105" s="136">
        <v>6.0143044658874881E-3</v>
      </c>
      <c r="Z105" s="136">
        <v>1.2286520825450359E-6</v>
      </c>
      <c r="AA105" s="136">
        <v>4.2256350377901816E-6</v>
      </c>
      <c r="AB105" s="136">
        <v>6.4239731164206587E-6</v>
      </c>
      <c r="AC105" s="136">
        <v>1.4942115175077706E-6</v>
      </c>
      <c r="AD105" s="136">
        <v>0</v>
      </c>
      <c r="AE105" s="136">
        <v>0</v>
      </c>
      <c r="AF105" s="136">
        <v>8.9030062831281819E-7</v>
      </c>
      <c r="AG105" s="136">
        <v>1.7627065318290556E-7</v>
      </c>
      <c r="AH105" s="136">
        <v>0</v>
      </c>
      <c r="AI105">
        <v>3.2112373763982833E-6</v>
      </c>
      <c r="AJ105">
        <v>2.9015849988267655E-6</v>
      </c>
      <c r="AK105">
        <v>1.6906147056993564E-6</v>
      </c>
      <c r="AL105">
        <v>4.2237477923217036E-6</v>
      </c>
      <c r="AM105">
        <v>2.9080747855907213E-6</v>
      </c>
      <c r="AN105">
        <v>3.0055469174883413E-6</v>
      </c>
      <c r="AO105" s="136">
        <v>1.7696490597180649E-5</v>
      </c>
      <c r="AP105" s="136">
        <v>1.1659840200368059E-5</v>
      </c>
      <c r="AQ105" s="136">
        <v>6.5057530880146796E-6</v>
      </c>
      <c r="AR105" s="136">
        <v>5.4019431815476506E-6</v>
      </c>
      <c r="AS105" s="136">
        <v>5.1075322127217756E-6</v>
      </c>
      <c r="AT105" s="136">
        <v>4.3164205007665328E-6</v>
      </c>
      <c r="AU105" s="136">
        <v>3.376584983834794E-6</v>
      </c>
      <c r="AV105" s="136">
        <v>1.7084952078167677E-6</v>
      </c>
      <c r="AW105" s="136">
        <v>1.0158985034616E-6</v>
      </c>
      <c r="AX105" s="136">
        <v>3.5665674110589373E-6</v>
      </c>
      <c r="AY105" s="136">
        <v>2.8369129109094139E-6</v>
      </c>
      <c r="AZ105" s="136">
        <v>1.2238136271125455E-6</v>
      </c>
      <c r="BA105" s="136">
        <v>2.1223449434313858E-5</v>
      </c>
      <c r="BB105" s="136">
        <v>1.9085674786782797E-5</v>
      </c>
      <c r="BC105" s="136">
        <v>7.2946913828355668E-6</v>
      </c>
      <c r="BD105" s="136">
        <v>3.8856686880315383E-6</v>
      </c>
      <c r="BE105" s="136">
        <v>4.6078799440225663E-6</v>
      </c>
      <c r="BF105" s="136">
        <v>2.7641536082592781E-6</v>
      </c>
      <c r="BG105" s="136">
        <v>1.711739431169113E-5</v>
      </c>
      <c r="BH105" s="136">
        <v>1.8502303462472419E-5</v>
      </c>
      <c r="BI105" s="136">
        <v>1.2454197537736173E-5</v>
      </c>
      <c r="BJ105" s="136">
        <v>1.4623247105512232E-5</v>
      </c>
      <c r="BK105" s="136">
        <v>2.7770856123345702E-5</v>
      </c>
      <c r="BL105" s="136">
        <v>3.1513242864995965E-5</v>
      </c>
      <c r="BM105" s="136">
        <v>1.4556431694566691E-5</v>
      </c>
      <c r="BN105" s="136">
        <v>1.3760780665240181E-5</v>
      </c>
      <c r="BO105" s="136">
        <v>8.0083117011687705E-6</v>
      </c>
      <c r="BP105" s="136">
        <v>7.6916561029754805E-5</v>
      </c>
      <c r="BQ105" s="136">
        <v>1.3724959189731538E-4</v>
      </c>
      <c r="BR105" s="136">
        <v>5.8403579976814888E-5</v>
      </c>
    </row>
    <row r="106" spans="1:70" ht="15.5" x14ac:dyDescent="0.35">
      <c r="A106" s="154">
        <v>875</v>
      </c>
      <c r="B106" s="152">
        <v>2.9487966546539717E-6</v>
      </c>
      <c r="C106" s="152">
        <v>1.3562433042342673E-6</v>
      </c>
      <c r="D106" s="152">
        <v>3.3188256086309989E-7</v>
      </c>
      <c r="E106" s="151">
        <v>1.4929734155691077E-4</v>
      </c>
      <c r="F106" s="151">
        <v>1.3268489112726529E-4</v>
      </c>
      <c r="G106" s="151">
        <v>6.7397586170894286E-5</v>
      </c>
      <c r="H106" s="136">
        <v>3.595761184791605E-5</v>
      </c>
      <c r="I106" s="136">
        <v>3.7623626543871813E-5</v>
      </c>
      <c r="J106" s="136">
        <v>7.7971361407135436E-6</v>
      </c>
      <c r="K106" s="136">
        <v>1.7991602717680493E-4</v>
      </c>
      <c r="L106" s="136">
        <v>1.522457022629312E-4</v>
      </c>
      <c r="M106" s="136">
        <v>5.3278649446631727E-5</v>
      </c>
      <c r="N106" s="136">
        <v>1.5243421800818097E-6</v>
      </c>
      <c r="O106" s="136">
        <v>0</v>
      </c>
      <c r="P106" s="136">
        <v>0</v>
      </c>
      <c r="Q106" s="136">
        <v>6.9848091484079406E-6</v>
      </c>
      <c r="R106" s="136">
        <v>1.0478673392200566E-5</v>
      </c>
      <c r="S106" s="136">
        <v>3.539584449532296E-6</v>
      </c>
      <c r="T106" s="136">
        <v>4.2949844604705603E-5</v>
      </c>
      <c r="U106" s="136">
        <v>2.6380855566794218E-5</v>
      </c>
      <c r="V106" s="136">
        <v>9.5411938016991106E-6</v>
      </c>
      <c r="W106" s="136">
        <v>2.0335288715071708E-3</v>
      </c>
      <c r="X106" s="136">
        <v>3.9179057988783031E-3</v>
      </c>
      <c r="Y106" s="136">
        <v>4.2631322440857275E-3</v>
      </c>
      <c r="Z106" s="136">
        <v>1.5088949027096929E-6</v>
      </c>
      <c r="AA106" s="136">
        <v>2.7597043740503159E-6</v>
      </c>
      <c r="AB106" s="136">
        <v>5.6895724617153673E-6</v>
      </c>
      <c r="AC106" s="136">
        <v>1.9834950237453886E-6</v>
      </c>
      <c r="AD106" s="136">
        <v>3.1389318806539435E-6</v>
      </c>
      <c r="AE106" s="136">
        <v>0</v>
      </c>
      <c r="AF106" s="136">
        <v>1.8432601270616319E-6</v>
      </c>
      <c r="AG106" s="136">
        <v>5.7994925126287253E-7</v>
      </c>
      <c r="AH106" s="136">
        <v>7.7606630718735324E-8</v>
      </c>
      <c r="AI106">
        <v>6.5373234687121032E-6</v>
      </c>
      <c r="AJ106">
        <v>7.8202291238926711E-6</v>
      </c>
      <c r="AK106">
        <v>4.2558226867948958E-6</v>
      </c>
      <c r="AL106">
        <v>7.1255081334976619E-6</v>
      </c>
      <c r="AM106">
        <v>6.3236158432824108E-6</v>
      </c>
      <c r="AN106">
        <v>3.2260161888758727E-6</v>
      </c>
      <c r="AO106" s="136">
        <v>2.8687246889585299E-5</v>
      </c>
      <c r="AP106" s="136">
        <v>2.3687529466080129E-5</v>
      </c>
      <c r="AQ106" s="136">
        <v>1.1823529347710364E-5</v>
      </c>
      <c r="AR106" s="136">
        <v>6.2490601450241275E-6</v>
      </c>
      <c r="AS106" s="136">
        <v>6.1824319690869248E-6</v>
      </c>
      <c r="AT106" s="136">
        <v>4.8049060750962209E-6</v>
      </c>
      <c r="AU106" s="136">
        <v>4.9590936123364557E-6</v>
      </c>
      <c r="AV106" s="136">
        <v>3.7493685959158007E-6</v>
      </c>
      <c r="AW106" s="136">
        <v>1.2855883748381075E-6</v>
      </c>
      <c r="AX106" s="136">
        <v>8.3535685735439825E-6</v>
      </c>
      <c r="AY106" s="136">
        <v>9.4198328724078792E-6</v>
      </c>
      <c r="AZ106" s="136">
        <v>4.4046352257910351E-6</v>
      </c>
      <c r="BA106" s="136">
        <v>2.5221713676996973E-5</v>
      </c>
      <c r="BB106" s="136">
        <v>3.12368066656068E-5</v>
      </c>
      <c r="BC106" s="136">
        <v>1.042244966593882E-5</v>
      </c>
      <c r="BD106" s="136">
        <v>5.5652614708752587E-6</v>
      </c>
      <c r="BE106" s="136">
        <v>9.5367587911539449E-6</v>
      </c>
      <c r="BF106" s="136">
        <v>4.5532052481348081E-6</v>
      </c>
      <c r="BG106" s="136">
        <v>1.8372177384347804E-5</v>
      </c>
      <c r="BH106" s="136">
        <v>2.6856241144721143E-5</v>
      </c>
      <c r="BI106" s="136">
        <v>1.6171151554677836E-5</v>
      </c>
      <c r="BJ106" s="136">
        <v>1.5366138188669232E-5</v>
      </c>
      <c r="BK106" s="136">
        <v>4.0818446654963491E-5</v>
      </c>
      <c r="BL106" s="136">
        <v>3.526464636445347E-5</v>
      </c>
      <c r="BM106" s="136">
        <v>3.7025127326393087E-5</v>
      </c>
      <c r="BN106" s="136">
        <v>4.8183168715301383E-5</v>
      </c>
      <c r="BO106" s="136">
        <v>2.5225173175815257E-5</v>
      </c>
      <c r="BP106" s="136">
        <v>7.8218493900184438E-5</v>
      </c>
      <c r="BQ106" s="136">
        <v>1.0658092217829896E-4</v>
      </c>
      <c r="BR106" s="136">
        <v>6.8160555312080808E-5</v>
      </c>
    </row>
    <row r="107" spans="1:70" ht="15.5" x14ac:dyDescent="0.35">
      <c r="A107" s="153">
        <v>900</v>
      </c>
      <c r="B107" s="152">
        <v>5.5727990136091954E-6</v>
      </c>
      <c r="C107" s="152">
        <v>3.6180962958871585E-6</v>
      </c>
      <c r="D107" s="152">
        <v>8.0087412654508877E-7</v>
      </c>
      <c r="E107" s="151">
        <v>1.9167449541894157E-4</v>
      </c>
      <c r="F107" s="151">
        <v>1.6296975319187945E-4</v>
      </c>
      <c r="G107" s="151">
        <v>7.4040278278454495E-5</v>
      </c>
      <c r="H107" s="136">
        <v>4.6359568043776629E-5</v>
      </c>
      <c r="I107" s="136">
        <v>5.1585631664697926E-5</v>
      </c>
      <c r="J107" s="136">
        <v>2.1539821745198995E-5</v>
      </c>
      <c r="K107" s="136">
        <v>1.4341952318614154E-4</v>
      </c>
      <c r="L107" s="136">
        <v>1.3934177224037689E-4</v>
      </c>
      <c r="M107" s="136">
        <v>5.220608648737236E-5</v>
      </c>
      <c r="N107" s="136">
        <v>2.0167530656656334E-6</v>
      </c>
      <c r="O107" s="136">
        <v>1.7073303935306386E-6</v>
      </c>
      <c r="P107" s="136">
        <v>0</v>
      </c>
      <c r="Q107" s="136">
        <v>7.841891325799074E-6</v>
      </c>
      <c r="R107" s="136">
        <v>8.0105371782112261E-6</v>
      </c>
      <c r="S107" s="136">
        <v>4.540892250787332E-6</v>
      </c>
      <c r="T107" s="136">
        <v>6.2835939138299399E-5</v>
      </c>
      <c r="U107" s="136">
        <v>3.3428596204108733E-5</v>
      </c>
      <c r="V107" s="136">
        <v>1.1035199657460119E-5</v>
      </c>
      <c r="W107" s="136">
        <v>1.094080249489607E-3</v>
      </c>
      <c r="X107" s="136">
        <v>2.3579916091055783E-3</v>
      </c>
      <c r="Y107" s="136">
        <v>2.621026260578817E-3</v>
      </c>
      <c r="Z107" s="136">
        <v>9.4573446185226557E-7</v>
      </c>
      <c r="AA107" s="136">
        <v>2.024816148515056E-6</v>
      </c>
      <c r="AB107" s="136">
        <v>2.872755317493643E-6</v>
      </c>
      <c r="AC107" s="136">
        <v>2.1745244207308816E-6</v>
      </c>
      <c r="AD107" s="136">
        <v>3.3493743256090391E-6</v>
      </c>
      <c r="AE107" s="136">
        <v>2.3491557052323471E-6</v>
      </c>
      <c r="AF107" s="136">
        <v>2.0802737658586181E-6</v>
      </c>
      <c r="AG107" s="136">
        <v>6.246080183518939E-7</v>
      </c>
      <c r="AH107" s="136">
        <v>8.9703612903715958E-8</v>
      </c>
      <c r="AI107">
        <v>7.0685591663616795E-6</v>
      </c>
      <c r="AJ107">
        <v>1.0333304452538315E-5</v>
      </c>
      <c r="AK107">
        <v>5.6653414204868073E-6</v>
      </c>
      <c r="AL107">
        <v>9.229970402556746E-6</v>
      </c>
      <c r="AM107">
        <v>8.4557866095842211E-6</v>
      </c>
      <c r="AN107">
        <v>3.622850483234472E-6</v>
      </c>
      <c r="AO107" s="136">
        <v>3.3766169546389252E-5</v>
      </c>
      <c r="AP107" s="136">
        <v>2.6912333227108154E-5</v>
      </c>
      <c r="AQ107" s="136">
        <v>1.079954082548563E-5</v>
      </c>
      <c r="AR107" s="136">
        <v>5.8179159572293833E-6</v>
      </c>
      <c r="AS107" s="136">
        <v>5.097074226861298E-6</v>
      </c>
      <c r="AT107" s="136">
        <v>3.0439438771304101E-6</v>
      </c>
      <c r="AU107" s="136">
        <v>5.6799193267658656E-6</v>
      </c>
      <c r="AV107" s="136">
        <v>3.6051529336135967E-6</v>
      </c>
      <c r="AW107" s="136">
        <v>9.8586664404534768E-7</v>
      </c>
      <c r="AX107" s="136">
        <v>1.2445413184401277E-5</v>
      </c>
      <c r="AY107" s="136">
        <v>1.4543220352858525E-5</v>
      </c>
      <c r="AZ107" s="136">
        <v>7.1266953898356166E-6</v>
      </c>
      <c r="BA107" s="136">
        <v>2.0368181752319462E-5</v>
      </c>
      <c r="BB107" s="136">
        <v>2.8276499281109229E-5</v>
      </c>
      <c r="BC107" s="136">
        <v>9.9313442890431997E-6</v>
      </c>
      <c r="BD107" s="136">
        <v>5.530337426755712E-6</v>
      </c>
      <c r="BE107" s="136">
        <v>1.0290943636312699E-5</v>
      </c>
      <c r="BF107" s="136">
        <v>5.3671626760356793E-6</v>
      </c>
      <c r="BG107" s="136">
        <v>1.3896451518343233E-5</v>
      </c>
      <c r="BH107" s="136">
        <v>2.3521527386409094E-5</v>
      </c>
      <c r="BI107" s="136">
        <v>1.3346632952536455E-5</v>
      </c>
      <c r="BJ107" s="136">
        <v>9.5891266439558754E-6</v>
      </c>
      <c r="BK107" s="136">
        <v>2.9223580942617333E-5</v>
      </c>
      <c r="BL107" s="136">
        <v>2.7603175712147621E-5</v>
      </c>
      <c r="BM107" s="136">
        <v>4.001123195931173E-5</v>
      </c>
      <c r="BN107" s="136">
        <v>5.750955345386475E-5</v>
      </c>
      <c r="BO107" s="136">
        <v>3.0450723718550581E-5</v>
      </c>
      <c r="BP107" s="136">
        <v>4.9208644612558272E-5</v>
      </c>
      <c r="BQ107" s="136">
        <v>1.1675785337961573E-4</v>
      </c>
      <c r="BR107" s="136">
        <v>5.9319117468721523E-5</v>
      </c>
    </row>
    <row r="108" spans="1:70" ht="15.5" x14ac:dyDescent="0.35">
      <c r="A108" s="154">
        <v>925</v>
      </c>
      <c r="B108" s="155">
        <v>1.2671121972318033E-5</v>
      </c>
      <c r="C108" s="155">
        <v>1.0419800924249761E-5</v>
      </c>
      <c r="D108" s="152">
        <v>2.5918494666584135E-6</v>
      </c>
      <c r="E108" s="151">
        <v>4.1238208310245237E-4</v>
      </c>
      <c r="F108" s="151">
        <v>3.4503539842217719E-4</v>
      </c>
      <c r="G108" s="151">
        <v>1.2487811255178563E-4</v>
      </c>
      <c r="H108" s="136">
        <v>1.0465678508943268E-4</v>
      </c>
      <c r="I108" s="136">
        <v>1.0487550078875209E-4</v>
      </c>
      <c r="J108" s="136">
        <v>4.1682769249783825E-5</v>
      </c>
      <c r="K108" s="136">
        <v>2.0231797607915599E-4</v>
      </c>
      <c r="L108" s="136">
        <v>1.4804850299009875E-4</v>
      </c>
      <c r="M108" s="136">
        <v>7.0964762156004276E-5</v>
      </c>
      <c r="N108" s="136">
        <v>4.3213429654007748E-6</v>
      </c>
      <c r="O108" s="136">
        <v>2.8176376072006126E-6</v>
      </c>
      <c r="P108" s="136">
        <v>1.212301104917559E-6</v>
      </c>
      <c r="Q108" s="136">
        <v>1.4015762158512907E-5</v>
      </c>
      <c r="R108" s="136">
        <v>1.176395039780664E-5</v>
      </c>
      <c r="S108" s="136">
        <v>3.9995674945343539E-6</v>
      </c>
      <c r="T108" s="136">
        <v>9.1877156860456158E-5</v>
      </c>
      <c r="U108" s="136">
        <v>4.0660857865983037E-5</v>
      </c>
      <c r="V108" s="136">
        <v>3.1536938088002417E-5</v>
      </c>
      <c r="W108" s="136">
        <v>1.1952069928855089E-3</v>
      </c>
      <c r="X108" s="136">
        <v>2.290917926443516E-3</v>
      </c>
      <c r="Y108" s="136">
        <v>1.5501969646370564E-3</v>
      </c>
      <c r="Z108" s="136">
        <v>1.581406667325239E-6</v>
      </c>
      <c r="AA108" s="136">
        <v>2.5740712660663475E-6</v>
      </c>
      <c r="AB108" s="136">
        <v>1.2682117797060084E-6</v>
      </c>
      <c r="AC108" s="136">
        <v>4.3548312764131723E-6</v>
      </c>
      <c r="AD108" s="136">
        <v>6.312446260693335E-6</v>
      </c>
      <c r="AE108" s="136">
        <v>2.4534317146935473E-6</v>
      </c>
      <c r="AF108" s="136">
        <v>3.8476928226341533E-6</v>
      </c>
      <c r="AG108" s="136">
        <v>1.3132167617974363E-6</v>
      </c>
      <c r="AH108" s="136">
        <v>2.746415616055388E-7</v>
      </c>
      <c r="AI108">
        <v>1.162100601892098E-5</v>
      </c>
      <c r="AJ108">
        <v>1.8438780348176185E-5</v>
      </c>
      <c r="AK108">
        <v>7.3665495454720076E-6</v>
      </c>
      <c r="AL108">
        <v>2.0961404798603527E-5</v>
      </c>
      <c r="AM108">
        <v>1.9094006365922689E-5</v>
      </c>
      <c r="AN108">
        <v>7.056155705488323E-6</v>
      </c>
      <c r="AO108" s="136">
        <v>6.8127730894062199E-5</v>
      </c>
      <c r="AP108" s="136">
        <v>4.8558960531047636E-5</v>
      </c>
      <c r="AQ108" s="136">
        <v>2.4829038979485379E-5</v>
      </c>
      <c r="AR108" s="136">
        <v>1.0098484986587385E-5</v>
      </c>
      <c r="AS108" s="136">
        <v>7.0331698668129344E-6</v>
      </c>
      <c r="AT108" s="136">
        <v>5.6091130197612888E-6</v>
      </c>
      <c r="AU108" s="136">
        <v>1.0728244457767547E-5</v>
      </c>
      <c r="AV108" s="136">
        <v>6.2637979675318808E-6</v>
      </c>
      <c r="AW108" s="136">
        <v>2.163059658709394E-6</v>
      </c>
      <c r="AX108" s="136">
        <v>2.7206137942493382E-5</v>
      </c>
      <c r="AY108" s="136">
        <v>3.7157582017614208E-5</v>
      </c>
      <c r="AZ108" s="136">
        <v>1.3824226151673465E-5</v>
      </c>
      <c r="BA108" s="136">
        <v>2.7446147465371278E-5</v>
      </c>
      <c r="BB108" s="136">
        <v>3.7521363195159957E-5</v>
      </c>
      <c r="BC108" s="136">
        <v>1.3259153735416382E-5</v>
      </c>
      <c r="BD108" s="136">
        <v>9.1566034193403551E-6</v>
      </c>
      <c r="BE108" s="136">
        <v>1.5910436882384041E-5</v>
      </c>
      <c r="BF108" s="136">
        <v>6.5599898722636521E-6</v>
      </c>
      <c r="BG108" s="136">
        <v>2.1002957106575469E-5</v>
      </c>
      <c r="BH108" s="136">
        <v>3.2329700369263393E-5</v>
      </c>
      <c r="BI108" s="136">
        <v>1.5704603482305544E-5</v>
      </c>
      <c r="BJ108" s="136">
        <v>9.7531154365779868E-6</v>
      </c>
      <c r="BK108" s="136">
        <v>3.0711758257139936E-5</v>
      </c>
      <c r="BL108" s="136">
        <v>1.666880592862162E-5</v>
      </c>
      <c r="BM108" s="136">
        <v>6.9903406746689401E-5</v>
      </c>
      <c r="BN108" s="136">
        <v>9.843641433360996E-5</v>
      </c>
      <c r="BO108" s="136">
        <v>3.848407927175117E-5</v>
      </c>
      <c r="BP108" s="136">
        <v>5.3049692077592385E-5</v>
      </c>
      <c r="BQ108" s="136">
        <v>5.4188546871470292E-5</v>
      </c>
      <c r="BR108" s="136">
        <v>4.9500003450121052E-5</v>
      </c>
    </row>
    <row r="109" spans="1:70" ht="15.5" x14ac:dyDescent="0.35">
      <c r="A109" s="154">
        <v>950</v>
      </c>
      <c r="B109" s="152">
        <v>7.9164953256326457E-6</v>
      </c>
      <c r="C109" s="152">
        <v>1.3300181174360831E-5</v>
      </c>
      <c r="D109" s="152">
        <v>7.2380017628104371E-6</v>
      </c>
      <c r="E109" s="151">
        <v>2.2504154977199688E-4</v>
      </c>
      <c r="F109" s="151">
        <v>3.4055638065248593E-4</v>
      </c>
      <c r="G109" s="151">
        <v>2.77668957864669E-4</v>
      </c>
      <c r="H109" s="136">
        <v>5.8701753282982126E-5</v>
      </c>
      <c r="I109" s="136">
        <v>1.190154399049936E-4</v>
      </c>
      <c r="J109" s="136">
        <v>1.0319981361859414E-4</v>
      </c>
      <c r="K109" s="136">
        <v>8.4311534676953902E-5</v>
      </c>
      <c r="L109" s="136">
        <v>9.7757083003855816E-5</v>
      </c>
      <c r="M109" s="136">
        <v>7.4302385560692214E-5</v>
      </c>
      <c r="N109" s="136">
        <v>2.077038991687301E-6</v>
      </c>
      <c r="O109" s="136">
        <v>2.0759887315355438E-6</v>
      </c>
      <c r="P109" s="136">
        <v>1.4239515000186683E-6</v>
      </c>
      <c r="Q109" s="136">
        <v>5.0818689375002169E-6</v>
      </c>
      <c r="R109" s="136">
        <v>8.2294135990331252E-6</v>
      </c>
      <c r="S109" s="136">
        <v>7.4187942788103215E-6</v>
      </c>
      <c r="T109" s="136">
        <v>3.2669806260862505E-5</v>
      </c>
      <c r="U109" s="136">
        <v>5.5767390029228583E-5</v>
      </c>
      <c r="V109" s="136">
        <v>2.1017965257052675E-5</v>
      </c>
      <c r="W109" s="136">
        <v>3.4231187256348938E-4</v>
      </c>
      <c r="X109" s="136">
        <v>1.1022111354492918E-3</v>
      </c>
      <c r="Y109" s="136">
        <v>3.1300953484822121E-3</v>
      </c>
      <c r="Z109" s="136">
        <v>0</v>
      </c>
      <c r="AA109" s="136">
        <v>1.5351717149121245E-6</v>
      </c>
      <c r="AB109" s="136">
        <v>6.0519627388959728E-6</v>
      </c>
      <c r="AC109" s="136">
        <v>2.1177338733948406E-6</v>
      </c>
      <c r="AD109" s="136">
        <v>5.1404801211673334E-6</v>
      </c>
      <c r="AE109" s="136">
        <v>6.8331504926831427E-6</v>
      </c>
      <c r="AF109" s="136">
        <v>1.5899002952834019E-6</v>
      </c>
      <c r="AG109" s="136">
        <v>1.0628673786359943E-6</v>
      </c>
      <c r="AH109" s="136">
        <v>2.9969285344716847E-7</v>
      </c>
      <c r="AI109">
        <v>3.9752834303094246E-6</v>
      </c>
      <c r="AJ109">
        <v>1.4656440571927881E-5</v>
      </c>
      <c r="AK109">
        <v>1.5528859337806566E-5</v>
      </c>
      <c r="AL109">
        <v>1.0027268729218446E-5</v>
      </c>
      <c r="AM109">
        <v>2.0402199529649668E-5</v>
      </c>
      <c r="AN109">
        <v>2.0236098624242552E-5</v>
      </c>
      <c r="AO109" s="136">
        <v>4.7025570116248737E-5</v>
      </c>
      <c r="AP109" s="136">
        <v>4.720807651002439E-5</v>
      </c>
      <c r="AQ109" s="136">
        <v>3.0281137347463362E-5</v>
      </c>
      <c r="AR109" s="136">
        <v>5.9204403806751594E-6</v>
      </c>
      <c r="AS109" s="136">
        <v>6.2040837826452632E-6</v>
      </c>
      <c r="AT109" s="136">
        <v>6.6396860939225048E-6</v>
      </c>
      <c r="AU109" s="136">
        <v>6.1933655716010067E-6</v>
      </c>
      <c r="AV109" s="136">
        <v>5.6987179828016874E-6</v>
      </c>
      <c r="AW109" s="136">
        <v>3.2661747313290283E-6</v>
      </c>
      <c r="AX109" s="136">
        <v>1.8350499163568178E-5</v>
      </c>
      <c r="AY109" s="136">
        <v>4.185930125907882E-5</v>
      </c>
      <c r="AZ109" s="136">
        <v>4.1226408789689803E-5</v>
      </c>
      <c r="BA109" s="136">
        <v>1.0112119647634317E-5</v>
      </c>
      <c r="BB109" s="136">
        <v>2.3063710532990818E-5</v>
      </c>
      <c r="BC109" s="136">
        <v>1.8839900965264478E-5</v>
      </c>
      <c r="BD109" s="136">
        <v>3.9205316310783591E-6</v>
      </c>
      <c r="BE109" s="136">
        <v>1.1856348251057672E-5</v>
      </c>
      <c r="BF109" s="136">
        <v>1.6185120984347664E-5</v>
      </c>
      <c r="BG109" s="136">
        <v>7.4839752050475113E-6</v>
      </c>
      <c r="BH109" s="136">
        <v>1.9032470600021452E-5</v>
      </c>
      <c r="BI109" s="136">
        <v>2.7556926989359255E-5</v>
      </c>
      <c r="BJ109" s="136">
        <v>2.3527252260760807E-6</v>
      </c>
      <c r="BK109" s="136">
        <v>1.2635284764691796E-5</v>
      </c>
      <c r="BL109" s="136">
        <v>3.6142421131321615E-5</v>
      </c>
      <c r="BM109" s="136">
        <v>3.4636655667725014E-5</v>
      </c>
      <c r="BN109" s="136">
        <v>7.1033790164190178E-5</v>
      </c>
      <c r="BO109" s="136">
        <v>6.9228991170687201E-5</v>
      </c>
      <c r="BP109" s="136">
        <v>1.4497832062740894E-5</v>
      </c>
      <c r="BQ109" s="136">
        <v>2.8852392278401081E-5</v>
      </c>
      <c r="BR109" s="136">
        <v>7.6044030448410441E-5</v>
      </c>
    </row>
    <row r="110" spans="1:70" ht="15.5" x14ac:dyDescent="0.35">
      <c r="A110" s="154">
        <v>975</v>
      </c>
      <c r="B110" s="152">
        <v>4.3631676637044029E-6</v>
      </c>
      <c r="C110" s="152">
        <v>1.5127472245189803E-5</v>
      </c>
      <c r="D110" s="152">
        <v>7.2216048058655067E-6</v>
      </c>
      <c r="E110" s="151">
        <v>9.7900119640764141E-5</v>
      </c>
      <c r="F110" s="151">
        <v>3.2745209054778677E-4</v>
      </c>
      <c r="G110" s="151">
        <v>2.1395057977006374E-4</v>
      </c>
      <c r="H110" s="136">
        <v>2.16725070468924E-5</v>
      </c>
      <c r="I110" s="136">
        <v>1.184184660160259E-4</v>
      </c>
      <c r="J110" s="136">
        <v>6.9771563837820732E-5</v>
      </c>
      <c r="K110" s="136">
        <v>2.9316206916184455E-5</v>
      </c>
      <c r="L110" s="136">
        <v>6.7416041840315751E-5</v>
      </c>
      <c r="M110" s="136">
        <v>3.8055496811746311E-5</v>
      </c>
      <c r="N110" s="136">
        <v>6.1987374417101122E-7</v>
      </c>
      <c r="O110" s="136">
        <v>1.6711802833366328E-6</v>
      </c>
      <c r="P110" s="136">
        <v>7.5575079647399302E-7</v>
      </c>
      <c r="Q110" s="136">
        <v>1.2231796130657603E-6</v>
      </c>
      <c r="R110" s="136">
        <v>4.3726969654080831E-6</v>
      </c>
      <c r="S110" s="136">
        <v>2.2325430308714803E-6</v>
      </c>
      <c r="T110" s="136">
        <v>7.2463840992412958E-6</v>
      </c>
      <c r="U110" s="136">
        <v>3.2976699759464685E-5</v>
      </c>
      <c r="V110" s="136">
        <v>1.8040814260874537E-5</v>
      </c>
      <c r="W110" s="136">
        <v>8.7641213527117994E-5</v>
      </c>
      <c r="X110" s="136">
        <v>6.3330679032334674E-4</v>
      </c>
      <c r="Y110" s="136">
        <v>8.5631885071250577E-4</v>
      </c>
      <c r="Z110" s="136">
        <v>0</v>
      </c>
      <c r="AA110" s="136">
        <v>1.0052394312822201E-6</v>
      </c>
      <c r="AB110" s="136">
        <v>9.7153541655242755E-7</v>
      </c>
      <c r="AC110" s="136">
        <v>8.4202939291214039E-7</v>
      </c>
      <c r="AD110" s="136">
        <v>4.326942679655199E-6</v>
      </c>
      <c r="AE110" s="136">
        <v>3.2292093626987423E-6</v>
      </c>
      <c r="AF110" s="136">
        <v>3.6112246968423899E-7</v>
      </c>
      <c r="AG110" s="136">
        <v>5.8523383488880114E-7</v>
      </c>
      <c r="AH110" s="136">
        <v>1.635931617000037E-7</v>
      </c>
      <c r="AI110">
        <v>0</v>
      </c>
      <c r="AJ110">
        <v>1.2059499905347023E-5</v>
      </c>
      <c r="AK110">
        <v>8.6610759684910521E-6</v>
      </c>
      <c r="AL110">
        <v>4.8103053093568414E-6</v>
      </c>
      <c r="AM110">
        <v>2.1007637293679872E-5</v>
      </c>
      <c r="AN110">
        <v>1.4220640640766643E-5</v>
      </c>
      <c r="AO110" s="136">
        <v>3.198172305846103E-5</v>
      </c>
      <c r="AP110" s="136">
        <v>4.5601422221988742E-5</v>
      </c>
      <c r="AQ110" s="136">
        <v>2.8644280994947727E-5</v>
      </c>
      <c r="AR110" s="136">
        <v>2.7105772751174671E-6</v>
      </c>
      <c r="AS110" s="136">
        <v>5.8780945592370768E-6</v>
      </c>
      <c r="AT110" s="136">
        <v>5.702781292404527E-6</v>
      </c>
      <c r="AU110" s="136">
        <v>3.0508405388914373E-6</v>
      </c>
      <c r="AV110" s="136">
        <v>4.8976872226694476E-6</v>
      </c>
      <c r="AW110" s="136">
        <v>3.0551339333614895E-6</v>
      </c>
      <c r="AX110" s="136">
        <v>1.0340333456567173E-5</v>
      </c>
      <c r="AY110" s="136">
        <v>4.5613978787823563E-5</v>
      </c>
      <c r="AZ110" s="136">
        <v>3.4358816266519727E-5</v>
      </c>
      <c r="BA110" s="136">
        <v>2.5773085053584441E-6</v>
      </c>
      <c r="BB110" s="136">
        <v>1.4090097845337581E-5</v>
      </c>
      <c r="BC110" s="136">
        <v>1.0648874680455442E-5</v>
      </c>
      <c r="BD110" s="136">
        <v>1.2873357954765762E-6</v>
      </c>
      <c r="BE110" s="136">
        <v>9.8605199136201624E-6</v>
      </c>
      <c r="BF110" s="136">
        <v>6.3721195511350956E-6</v>
      </c>
      <c r="BG110" s="136">
        <v>2.1572214070066972E-6</v>
      </c>
      <c r="BH110" s="136">
        <v>1.5169446859423986E-5</v>
      </c>
      <c r="BI110" s="136">
        <v>1.3345466042253827E-5</v>
      </c>
      <c r="BJ110" s="136">
        <v>6.6832190230049929E-7</v>
      </c>
      <c r="BK110" s="136">
        <v>6.3735284538329686E-6</v>
      </c>
      <c r="BL110" s="136">
        <v>7.6752682937307634E-6</v>
      </c>
      <c r="BM110" s="136">
        <v>1.4868728305682114E-5</v>
      </c>
      <c r="BN110" s="136">
        <v>5.3995544572713611E-5</v>
      </c>
      <c r="BO110" s="136">
        <v>3.5915806361939593E-5</v>
      </c>
      <c r="BP110" s="136">
        <v>4.3543337047847246E-6</v>
      </c>
      <c r="BQ110" s="136">
        <v>2.3402895800631336E-5</v>
      </c>
      <c r="BR110" s="136">
        <v>2.4853181638802422E-5</v>
      </c>
    </row>
    <row r="111" spans="1:70" ht="15.5" x14ac:dyDescent="0.35">
      <c r="A111" s="153">
        <v>1000</v>
      </c>
      <c r="B111" s="152">
        <v>1.0855876481820567E-6</v>
      </c>
      <c r="C111" s="152">
        <v>1.4849744935342674E-5</v>
      </c>
      <c r="D111" s="152">
        <v>9.3116571360228679E-6</v>
      </c>
      <c r="E111" s="151">
        <v>2.5358058784617758E-5</v>
      </c>
      <c r="F111" s="151">
        <v>3.0599354140630483E-4</v>
      </c>
      <c r="G111" s="151">
        <v>2.3834962013894628E-4</v>
      </c>
      <c r="H111" s="136">
        <v>2.4819426080228973E-6</v>
      </c>
      <c r="I111" s="136">
        <v>8.9611518938641848E-5</v>
      </c>
      <c r="J111" s="136">
        <v>9.3461067886660694E-5</v>
      </c>
      <c r="K111" s="136">
        <v>4.9152408438924373E-6</v>
      </c>
      <c r="L111" s="136">
        <v>5.170344814241096E-5</v>
      </c>
      <c r="M111" s="136">
        <v>2.015425700492015E-5</v>
      </c>
      <c r="N111" s="136">
        <v>1.4558064500247182E-7</v>
      </c>
      <c r="O111" s="136">
        <v>1.7104537272683575E-6</v>
      </c>
      <c r="P111" s="136">
        <v>1.2057709073069766E-6</v>
      </c>
      <c r="Q111" s="136">
        <v>0</v>
      </c>
      <c r="R111" s="136">
        <v>3.6234589374710966E-6</v>
      </c>
      <c r="S111" s="136">
        <v>3.8502281967079842E-7</v>
      </c>
      <c r="T111" s="136">
        <v>1.5182650846126696E-6</v>
      </c>
      <c r="U111" s="136">
        <v>3.0896556602578064E-5</v>
      </c>
      <c r="V111" s="136">
        <v>6.3867238220947419E-6</v>
      </c>
      <c r="W111" s="136">
        <v>1.3626853947537731E-5</v>
      </c>
      <c r="X111" s="136">
        <v>5.5639575217782068E-4</v>
      </c>
      <c r="Y111" s="136">
        <v>1.4115980836162123E-3</v>
      </c>
      <c r="Z111" s="136">
        <v>0</v>
      </c>
      <c r="AA111" s="136">
        <v>9.7045718990355661E-7</v>
      </c>
      <c r="AB111" s="136">
        <v>3.9981438590154862E-6</v>
      </c>
      <c r="AC111" s="136">
        <v>0</v>
      </c>
      <c r="AD111" s="136">
        <v>3.6806871832959274E-6</v>
      </c>
      <c r="AE111" s="136">
        <v>6.672997238305506E-6</v>
      </c>
      <c r="AF111" s="136">
        <v>0</v>
      </c>
      <c r="AG111" s="136">
        <v>5.4374545804241679E-7</v>
      </c>
      <c r="AH111" s="136">
        <v>0</v>
      </c>
      <c r="AI111">
        <v>0</v>
      </c>
      <c r="AJ111">
        <v>1.0355233981203639E-5</v>
      </c>
      <c r="AK111">
        <v>5.1305969038116286E-6</v>
      </c>
      <c r="AL111">
        <v>1.2843084673746355E-6</v>
      </c>
      <c r="AM111">
        <v>1.9361666131113495E-5</v>
      </c>
      <c r="AN111">
        <v>2.5061416791795815E-5</v>
      </c>
      <c r="AO111" s="136">
        <v>1.5972332896344434E-5</v>
      </c>
      <c r="AP111" s="136">
        <v>4.3442948028115248E-5</v>
      </c>
      <c r="AQ111" s="136">
        <v>2.8264399768721028E-5</v>
      </c>
      <c r="AR111" s="136">
        <v>9.1393164032681522E-7</v>
      </c>
      <c r="AS111" s="136">
        <v>5.561346384279909E-6</v>
      </c>
      <c r="AT111" s="136">
        <v>5.1654592719691007E-6</v>
      </c>
      <c r="AU111" s="136">
        <v>1.0018593928804693E-6</v>
      </c>
      <c r="AV111" s="136">
        <v>4.5961535042933199E-6</v>
      </c>
      <c r="AW111" s="136">
        <v>2.5317906722391857E-6</v>
      </c>
      <c r="AX111" s="136">
        <v>2.5553986831884586E-6</v>
      </c>
      <c r="AY111" s="136">
        <v>4.378838748259793E-5</v>
      </c>
      <c r="AZ111" s="136">
        <v>5.7389808006777428E-5</v>
      </c>
      <c r="BA111" s="136">
        <v>5.7738174889537178E-7</v>
      </c>
      <c r="BB111" s="136">
        <v>1.1857248177166687E-5</v>
      </c>
      <c r="BC111" s="136">
        <v>5.8154063777605043E-6</v>
      </c>
      <c r="BD111" s="136">
        <v>4.2263922389833828E-7</v>
      </c>
      <c r="BE111" s="136">
        <v>9.0420232511748324E-6</v>
      </c>
      <c r="BF111" s="136">
        <v>1.5721494178612024E-5</v>
      </c>
      <c r="BG111" s="136">
        <v>4.7096062263239068E-7</v>
      </c>
      <c r="BH111" s="136">
        <v>1.4115553823034636E-5</v>
      </c>
      <c r="BI111" s="136">
        <v>1.1685270008499975E-5</v>
      </c>
      <c r="BJ111" s="136">
        <v>0</v>
      </c>
      <c r="BK111" s="136">
        <v>5.1496460581191968E-6</v>
      </c>
      <c r="BL111" s="136">
        <v>1.5664067293731732E-5</v>
      </c>
      <c r="BM111" s="136">
        <v>3.7483283683290839E-6</v>
      </c>
      <c r="BN111" s="136">
        <v>4.8383792675852339E-5</v>
      </c>
      <c r="BO111" s="136">
        <v>4.4899576214047198E-5</v>
      </c>
      <c r="BP111" s="136">
        <v>1.2430815274510813E-6</v>
      </c>
      <c r="BQ111" s="136">
        <v>4.0556532208597496E-6</v>
      </c>
      <c r="BR111" s="136">
        <v>3.4846611853866568E-5</v>
      </c>
    </row>
    <row r="112" spans="1:70" ht="15.5" x14ac:dyDescent="0.35">
      <c r="A112" s="153">
        <v>1025</v>
      </c>
      <c r="B112" s="152">
        <v>0</v>
      </c>
      <c r="C112" s="152">
        <v>3.228555844368795E-6</v>
      </c>
      <c r="D112" s="152">
        <v>1.4412099276096733E-5</v>
      </c>
      <c r="E112" s="151">
        <v>3.7584915081547819E-6</v>
      </c>
      <c r="F112" s="151">
        <v>5.1992924542404189E-5</v>
      </c>
      <c r="G112" s="151">
        <v>3.133109235307951E-4</v>
      </c>
      <c r="H112" s="136">
        <v>0</v>
      </c>
      <c r="I112" s="136">
        <v>1.3023253003747705E-6</v>
      </c>
      <c r="J112" s="136">
        <v>1.0625140003317737E-4</v>
      </c>
      <c r="K112" s="136">
        <v>9.3407558299750763E-7</v>
      </c>
      <c r="L112" s="136">
        <v>1.2302066015798773E-5</v>
      </c>
      <c r="M112" s="136">
        <v>1.3149231937767749E-5</v>
      </c>
      <c r="N112" s="136">
        <v>0</v>
      </c>
      <c r="O112" s="136">
        <v>3.2343658666951252E-7</v>
      </c>
      <c r="P112" s="136">
        <v>5.8344354832442706E-7</v>
      </c>
      <c r="Q112" s="136">
        <v>0</v>
      </c>
      <c r="R112" s="136">
        <v>0</v>
      </c>
      <c r="S112" s="136">
        <v>0</v>
      </c>
      <c r="T112" s="136">
        <v>0</v>
      </c>
      <c r="U112" s="136">
        <v>6.9611725931848039E-7</v>
      </c>
      <c r="V112" s="136">
        <v>5.969099091883161E-6</v>
      </c>
      <c r="W112" s="136">
        <v>2.6730285305983115E-6</v>
      </c>
      <c r="X112" s="136">
        <v>3.8038458657062712E-5</v>
      </c>
      <c r="Y112" s="136">
        <v>1.1622156857798013E-3</v>
      </c>
      <c r="Z112" s="136">
        <v>0</v>
      </c>
      <c r="AA112" s="136">
        <v>0</v>
      </c>
      <c r="AB112" s="136">
        <v>3.3748829494921668E-6</v>
      </c>
      <c r="AC112" s="136">
        <v>0</v>
      </c>
      <c r="AD112" s="136">
        <v>2.4811031799134709E-7</v>
      </c>
      <c r="AE112" s="136">
        <v>5.9667210144486761E-6</v>
      </c>
      <c r="AF112" s="136">
        <v>0</v>
      </c>
      <c r="AG112" s="136">
        <v>0</v>
      </c>
      <c r="AH112" s="136">
        <v>0</v>
      </c>
      <c r="AI112">
        <v>0</v>
      </c>
      <c r="AJ112">
        <v>5.2072033668396462E-7</v>
      </c>
      <c r="AK112">
        <v>3.8386716811863221E-6</v>
      </c>
      <c r="AL112">
        <v>6.993595699548468E-7</v>
      </c>
      <c r="AM112">
        <v>6.7403575187734827E-6</v>
      </c>
      <c r="AN112">
        <v>5.1474437017941511E-5</v>
      </c>
      <c r="AO112" s="136">
        <v>6.0661484981237716E-6</v>
      </c>
      <c r="AP112" s="136">
        <v>2.2170372609066173E-5</v>
      </c>
      <c r="AQ112" s="136">
        <v>2.4888747735187339E-5</v>
      </c>
      <c r="AR112" s="136">
        <v>0</v>
      </c>
      <c r="AS112" s="136">
        <v>2.0807780955747194E-6</v>
      </c>
      <c r="AT112" s="136">
        <v>4.6310084891902156E-6</v>
      </c>
      <c r="AU112" s="136">
        <v>0</v>
      </c>
      <c r="AV112" s="136">
        <v>9.4520403911676996E-7</v>
      </c>
      <c r="AW112" s="136">
        <v>1.912492079828386E-6</v>
      </c>
      <c r="AX112" s="136">
        <v>1.1357017830234065E-6</v>
      </c>
      <c r="AY112" s="136">
        <v>1.4887240328676109E-5</v>
      </c>
      <c r="AZ112" s="136">
        <v>8.0593139520047648E-5</v>
      </c>
      <c r="BA112" s="136">
        <v>0</v>
      </c>
      <c r="BB112" s="136">
        <v>9.4182791005551279E-7</v>
      </c>
      <c r="BC112" s="136">
        <v>3.9087507160300334E-6</v>
      </c>
      <c r="BD112" s="136">
        <v>0</v>
      </c>
      <c r="BE112" s="136">
        <v>1.4740580773574935E-6</v>
      </c>
      <c r="BF112" s="136">
        <v>1.4204071099494075E-5</v>
      </c>
      <c r="BG112" s="136">
        <v>0</v>
      </c>
      <c r="BH112" s="136">
        <v>1.3042408579769098E-6</v>
      </c>
      <c r="BI112" s="136">
        <v>1.1827233282982911E-5</v>
      </c>
      <c r="BJ112" s="136">
        <v>0</v>
      </c>
      <c r="BK112" s="136">
        <v>4.3304057799758574E-7</v>
      </c>
      <c r="BL112" s="136">
        <v>1.1942196185515423E-5</v>
      </c>
      <c r="BM112" s="136">
        <v>1.3428899115726762E-6</v>
      </c>
      <c r="BN112" s="136">
        <v>1.0633540416062084E-5</v>
      </c>
      <c r="BO112" s="136">
        <v>3.444866675188653E-5</v>
      </c>
      <c r="BP112" s="136">
        <v>4.2323695644935002E-7</v>
      </c>
      <c r="BQ112" s="136">
        <v>1.1189795631232754E-6</v>
      </c>
      <c r="BR112" s="136">
        <v>2.2761274961629035E-5</v>
      </c>
    </row>
    <row r="113" spans="1:70" ht="15.5" x14ac:dyDescent="0.35">
      <c r="A113" s="154">
        <v>1050</v>
      </c>
      <c r="B113" s="152">
        <v>0</v>
      </c>
      <c r="C113" s="152">
        <v>3.087328110909681E-6</v>
      </c>
      <c r="D113" s="152">
        <v>1.0198920784641396E-5</v>
      </c>
      <c r="E113" s="151">
        <v>0</v>
      </c>
      <c r="F113" s="151">
        <v>2.7154082720040793E-5</v>
      </c>
      <c r="G113" s="151">
        <v>8.5551118154685059E-5</v>
      </c>
      <c r="H113" s="136">
        <v>0</v>
      </c>
      <c r="I113" s="136">
        <v>7.1701019875450571E-6</v>
      </c>
      <c r="J113" s="136">
        <v>4.1593207842306726E-5</v>
      </c>
      <c r="K113" s="136">
        <v>0</v>
      </c>
      <c r="L113" s="136">
        <v>9.1185636638955258E-7</v>
      </c>
      <c r="M113" s="136">
        <v>0</v>
      </c>
      <c r="N113" s="136">
        <v>0</v>
      </c>
      <c r="O113" s="136">
        <v>0</v>
      </c>
      <c r="P113" s="136">
        <v>0</v>
      </c>
      <c r="Q113" s="136">
        <v>0</v>
      </c>
      <c r="R113" s="136">
        <v>0</v>
      </c>
      <c r="S113" s="136">
        <v>0</v>
      </c>
      <c r="T113" s="136">
        <v>0</v>
      </c>
      <c r="U113" s="136">
        <v>0</v>
      </c>
      <c r="V113" s="136">
        <v>0</v>
      </c>
      <c r="W113" s="136">
        <v>0</v>
      </c>
      <c r="X113" s="136">
        <v>1.6213322823591222E-5</v>
      </c>
      <c r="Y113" s="136">
        <v>7.1807004169895114E-5</v>
      </c>
      <c r="Z113" s="136">
        <v>0</v>
      </c>
      <c r="AA113" s="136">
        <v>0</v>
      </c>
      <c r="AB113" s="136">
        <v>1.7461340665680215E-7</v>
      </c>
      <c r="AC113" s="136">
        <v>0</v>
      </c>
      <c r="AD113" s="136">
        <v>0</v>
      </c>
      <c r="AE113" s="136">
        <v>7.6784963852468603E-7</v>
      </c>
      <c r="AF113" s="136">
        <v>0</v>
      </c>
      <c r="AG113" s="136">
        <v>0</v>
      </c>
      <c r="AH113" s="136">
        <v>0</v>
      </c>
      <c r="AI113">
        <v>0</v>
      </c>
      <c r="AJ113">
        <v>0</v>
      </c>
      <c r="AK113">
        <v>0</v>
      </c>
      <c r="AL113">
        <v>0</v>
      </c>
      <c r="AM113">
        <v>5.9495492509124011E-6</v>
      </c>
      <c r="AN113">
        <v>2.5952746694386906E-5</v>
      </c>
      <c r="AO113" s="136">
        <v>0</v>
      </c>
      <c r="AP113" s="136">
        <v>1.1540021707562513E-5</v>
      </c>
      <c r="AQ113" s="136">
        <v>1.9688728927262366E-5</v>
      </c>
      <c r="AR113" s="136">
        <v>0</v>
      </c>
      <c r="AS113" s="136">
        <v>8.6693868521330053E-7</v>
      </c>
      <c r="AT113" s="136">
        <v>2.2063072744469347E-6</v>
      </c>
      <c r="AU113" s="136">
        <v>0</v>
      </c>
      <c r="AV113" s="136">
        <v>0</v>
      </c>
      <c r="AW113" s="136">
        <v>9.4565361357541731E-7</v>
      </c>
      <c r="AX113" s="136">
        <v>0</v>
      </c>
      <c r="AY113" s="136">
        <v>7.7858341185094102E-6</v>
      </c>
      <c r="AZ113" s="136">
        <v>2.8398858620969983E-5</v>
      </c>
      <c r="BA113" s="136">
        <v>0</v>
      </c>
      <c r="BB113" s="136">
        <v>2.3425826026285949E-7</v>
      </c>
      <c r="BC113" s="136">
        <v>7.1335439460385463E-7</v>
      </c>
      <c r="BD113" s="136">
        <v>0</v>
      </c>
      <c r="BE113" s="136">
        <v>5.4266015088906641E-7</v>
      </c>
      <c r="BF113" s="136">
        <v>1.553720763845548E-6</v>
      </c>
      <c r="BG113" s="136">
        <v>0</v>
      </c>
      <c r="BH113" s="136">
        <v>2.6878606937620724E-7</v>
      </c>
      <c r="BI113" s="136">
        <v>1.3242421033143559E-6</v>
      </c>
      <c r="BJ113" s="136">
        <v>0</v>
      </c>
      <c r="BK113" s="136">
        <v>0</v>
      </c>
      <c r="BL113" s="136">
        <v>7.3442250924849917E-7</v>
      </c>
      <c r="BM113" s="136">
        <v>4.8138806446441616E-7</v>
      </c>
      <c r="BN113" s="136">
        <v>3.4308300174152361E-6</v>
      </c>
      <c r="BO113" s="136">
        <v>7.4945218009153134E-6</v>
      </c>
      <c r="BP113" s="136">
        <v>3.5201453299641093E-7</v>
      </c>
      <c r="BQ113" s="136">
        <v>1.0063925502047614E-6</v>
      </c>
      <c r="BR113" s="136">
        <v>4.0357357869114788E-6</v>
      </c>
    </row>
    <row r="114" spans="1:70" ht="15.5" x14ac:dyDescent="0.35">
      <c r="A114" s="154">
        <v>1075</v>
      </c>
      <c r="B114" s="152">
        <v>0</v>
      </c>
      <c r="C114" s="152">
        <v>1.7153943032395179E-6</v>
      </c>
      <c r="D114" s="152">
        <v>9.6860019887042707E-6</v>
      </c>
      <c r="E114" s="151">
        <v>0</v>
      </c>
      <c r="F114" s="151">
        <v>1.6891290953859368E-5</v>
      </c>
      <c r="G114" s="151">
        <v>8.8884406466004529E-5</v>
      </c>
      <c r="H114" s="136">
        <v>0</v>
      </c>
      <c r="I114" s="136">
        <v>6.3884154925713622E-6</v>
      </c>
      <c r="J114" s="136">
        <v>3.5705914210464416E-5</v>
      </c>
      <c r="K114" s="136">
        <v>0</v>
      </c>
      <c r="L114" s="136">
        <v>0</v>
      </c>
      <c r="M114" s="136">
        <v>0</v>
      </c>
      <c r="N114" s="136">
        <v>0</v>
      </c>
      <c r="O114" s="136">
        <v>0</v>
      </c>
      <c r="P114" s="136">
        <v>0</v>
      </c>
      <c r="Q114" s="136">
        <v>0</v>
      </c>
      <c r="R114" s="136">
        <v>0</v>
      </c>
      <c r="S114" s="136">
        <v>0</v>
      </c>
      <c r="T114" s="136">
        <v>0</v>
      </c>
      <c r="U114" s="136">
        <v>0</v>
      </c>
      <c r="V114" s="136">
        <v>0</v>
      </c>
      <c r="W114" s="136">
        <v>0</v>
      </c>
      <c r="X114" s="136">
        <v>1.1309987693510021E-5</v>
      </c>
      <c r="Y114" s="136">
        <v>5.7230662513965495E-5</v>
      </c>
      <c r="Z114" s="136">
        <v>0</v>
      </c>
      <c r="AA114" s="136">
        <v>0</v>
      </c>
      <c r="AB114" s="136">
        <v>0</v>
      </c>
      <c r="AC114" s="136">
        <v>0</v>
      </c>
      <c r="AD114" s="136">
        <v>0</v>
      </c>
      <c r="AE114" s="136">
        <v>0</v>
      </c>
      <c r="AF114" s="136">
        <v>0</v>
      </c>
      <c r="AG114" s="136">
        <v>0</v>
      </c>
      <c r="AH114" s="136">
        <v>0</v>
      </c>
      <c r="AI114">
        <v>0</v>
      </c>
      <c r="AJ114">
        <v>0</v>
      </c>
      <c r="AK114">
        <v>0</v>
      </c>
      <c r="AL114">
        <v>0</v>
      </c>
      <c r="AM114">
        <v>1.1292550678324615E-5</v>
      </c>
      <c r="AN114">
        <v>9.895580784520885E-5</v>
      </c>
      <c r="AO114" s="136">
        <v>0</v>
      </c>
      <c r="AP114" s="136">
        <v>3.9043044627881433E-6</v>
      </c>
      <c r="AQ114" s="136">
        <v>1.7220760157969016E-5</v>
      </c>
      <c r="AR114" s="136">
        <v>0</v>
      </c>
      <c r="AS114" s="136">
        <v>1.8554747422544244E-7</v>
      </c>
      <c r="AT114" s="136">
        <v>1.8140844203048357E-6</v>
      </c>
      <c r="AU114" s="136">
        <v>0</v>
      </c>
      <c r="AV114" s="136">
        <v>0</v>
      </c>
      <c r="AW114" s="136">
        <v>0</v>
      </c>
      <c r="AX114" s="136">
        <v>0</v>
      </c>
      <c r="AY114" s="136">
        <v>5.6369594209844905E-6</v>
      </c>
      <c r="AZ114" s="136">
        <v>4.812968845546113E-5</v>
      </c>
      <c r="BA114" s="136">
        <v>0</v>
      </c>
      <c r="BB114" s="136">
        <v>0</v>
      </c>
      <c r="BC114" s="136">
        <v>6.5506644697371882E-7</v>
      </c>
      <c r="BD114" s="136">
        <v>0</v>
      </c>
      <c r="BE114" s="136">
        <v>3.4257979456556499E-7</v>
      </c>
      <c r="BF114" s="136">
        <v>3.4803321417948587E-6</v>
      </c>
      <c r="BG114" s="136">
        <v>0</v>
      </c>
      <c r="BH114" s="136">
        <v>0</v>
      </c>
      <c r="BI114" s="136">
        <v>1.1473258098395529E-6</v>
      </c>
      <c r="BJ114" s="136">
        <v>0</v>
      </c>
      <c r="BK114" s="136">
        <v>0</v>
      </c>
      <c r="BL114" s="136">
        <v>3.1371045722503673E-7</v>
      </c>
      <c r="BM114" s="136">
        <v>0</v>
      </c>
      <c r="BN114" s="136">
        <v>1.3697180773570579E-6</v>
      </c>
      <c r="BO114" s="136">
        <v>6.2298224719229965E-6</v>
      </c>
      <c r="BP114" s="136">
        <v>0</v>
      </c>
      <c r="BQ114" s="136">
        <v>0</v>
      </c>
      <c r="BR114" s="136">
        <v>9.6277212561848829E-6</v>
      </c>
    </row>
    <row r="115" spans="1:70" ht="15.5" x14ac:dyDescent="0.35">
      <c r="A115" s="153">
        <v>1100</v>
      </c>
      <c r="B115" s="152">
        <v>0</v>
      </c>
      <c r="C115" s="152">
        <v>0</v>
      </c>
      <c r="D115" s="152">
        <v>3.0323408975332036E-6</v>
      </c>
      <c r="E115" s="151">
        <v>0</v>
      </c>
      <c r="F115" s="151">
        <v>0</v>
      </c>
      <c r="G115" s="151">
        <v>7.3563665646139486E-5</v>
      </c>
      <c r="H115" s="136">
        <v>0</v>
      </c>
      <c r="I115" s="136">
        <v>1.2371287861763872E-6</v>
      </c>
      <c r="J115" s="136">
        <v>2.0053572911786587E-5</v>
      </c>
      <c r="K115" s="136">
        <v>0</v>
      </c>
      <c r="L115" s="136">
        <v>0</v>
      </c>
      <c r="M115" s="136">
        <v>0</v>
      </c>
      <c r="N115" s="136">
        <v>0</v>
      </c>
      <c r="O115" s="136">
        <v>0</v>
      </c>
      <c r="P115" s="136">
        <v>0</v>
      </c>
      <c r="Q115" s="136">
        <v>0</v>
      </c>
      <c r="R115" s="136">
        <v>0</v>
      </c>
      <c r="S115" s="136">
        <v>0</v>
      </c>
      <c r="T115" s="136">
        <v>0</v>
      </c>
      <c r="U115" s="136">
        <v>0</v>
      </c>
      <c r="V115" s="136">
        <v>0</v>
      </c>
      <c r="W115" s="136">
        <v>0</v>
      </c>
      <c r="X115" s="136">
        <v>1.4163818181994458E-6</v>
      </c>
      <c r="Y115" s="136">
        <v>9.7122313439903247E-5</v>
      </c>
      <c r="Z115" s="136">
        <v>0</v>
      </c>
      <c r="AA115" s="136">
        <v>0</v>
      </c>
      <c r="AB115" s="136">
        <v>0</v>
      </c>
      <c r="AC115" s="136">
        <v>0</v>
      </c>
      <c r="AD115" s="136">
        <v>0</v>
      </c>
      <c r="AE115" s="136">
        <v>0</v>
      </c>
      <c r="AF115" s="136">
        <v>0</v>
      </c>
      <c r="AG115" s="136">
        <v>0</v>
      </c>
      <c r="AH115" s="136">
        <v>0</v>
      </c>
      <c r="AI115">
        <v>0</v>
      </c>
      <c r="AJ115">
        <v>0</v>
      </c>
      <c r="AK115">
        <v>0</v>
      </c>
      <c r="AL115">
        <v>0</v>
      </c>
      <c r="AM115">
        <v>2.3521753913355041E-6</v>
      </c>
      <c r="AN115">
        <v>9.8531815603727739E-5</v>
      </c>
      <c r="AO115" s="136">
        <v>0</v>
      </c>
      <c r="AP115" s="136">
        <v>8.231625429623356E-7</v>
      </c>
      <c r="AQ115" s="136">
        <v>5.0604441166476086E-6</v>
      </c>
      <c r="AR115" s="136">
        <v>0</v>
      </c>
      <c r="AS115" s="136">
        <v>0</v>
      </c>
      <c r="AT115" s="136">
        <v>0</v>
      </c>
      <c r="AU115" s="136">
        <v>0</v>
      </c>
      <c r="AV115" s="136">
        <v>0</v>
      </c>
      <c r="AW115" s="136">
        <v>0</v>
      </c>
      <c r="AX115" s="136">
        <v>0</v>
      </c>
      <c r="AY115" s="136">
        <v>1.0660399461165241E-6</v>
      </c>
      <c r="AZ115" s="136">
        <v>3.0637641730662132E-5</v>
      </c>
      <c r="BA115" s="136">
        <v>0</v>
      </c>
      <c r="BB115" s="136">
        <v>0</v>
      </c>
      <c r="BC115" s="136">
        <v>1.0547586603107554E-6</v>
      </c>
      <c r="BD115" s="136">
        <v>0</v>
      </c>
      <c r="BE115" s="136">
        <v>0</v>
      </c>
      <c r="BF115" s="136">
        <v>3.6411315068518004E-6</v>
      </c>
      <c r="BG115" s="136">
        <v>0</v>
      </c>
      <c r="BH115" s="136" t="s">
        <v>188</v>
      </c>
      <c r="BI115" s="136">
        <v>1.4059281998258684E-6</v>
      </c>
      <c r="BJ115" s="136">
        <v>0</v>
      </c>
      <c r="BK115" s="136">
        <v>0</v>
      </c>
      <c r="BL115" s="136">
        <v>0</v>
      </c>
      <c r="BM115" s="136">
        <v>0</v>
      </c>
      <c r="BN115" s="136">
        <v>0</v>
      </c>
      <c r="BO115" s="136">
        <v>4.0983010986309004E-6</v>
      </c>
      <c r="BP115" s="136">
        <v>0</v>
      </c>
      <c r="BQ115" s="136"/>
      <c r="BR115" s="136">
        <v>9.6227342740942305E-6</v>
      </c>
    </row>
  </sheetData>
  <mergeCells count="100">
    <mergeCell ref="F68:H68"/>
    <mergeCell ref="J68:L68"/>
    <mergeCell ref="J39:L39"/>
    <mergeCell ref="N39:P39"/>
    <mergeCell ref="N68:P68"/>
    <mergeCell ref="F6:H6"/>
    <mergeCell ref="AH6:AJ6"/>
    <mergeCell ref="AH8:AJ8"/>
    <mergeCell ref="AH39:AJ39"/>
    <mergeCell ref="F39:H39"/>
    <mergeCell ref="R6:T6"/>
    <mergeCell ref="V8:X8"/>
    <mergeCell ref="V6:X6"/>
    <mergeCell ref="V39:X39"/>
    <mergeCell ref="R39:T39"/>
    <mergeCell ref="F8:H8"/>
    <mergeCell ref="R68:T68"/>
    <mergeCell ref="V68:X68"/>
    <mergeCell ref="R8:T8"/>
    <mergeCell ref="AD6:AF6"/>
    <mergeCell ref="AD7:AF7"/>
    <mergeCell ref="AD8:AF8"/>
    <mergeCell ref="AD39:AF39"/>
    <mergeCell ref="AD68:AF68"/>
    <mergeCell ref="Z7:AB7"/>
    <mergeCell ref="Z6:AB6"/>
    <mergeCell ref="Z8:AB8"/>
    <mergeCell ref="Z39:AB39"/>
    <mergeCell ref="Z68:AB68"/>
    <mergeCell ref="AN6:AP6"/>
    <mergeCell ref="AR6:AT6"/>
    <mergeCell ref="J6:L6"/>
    <mergeCell ref="J8:L8"/>
    <mergeCell ref="N8:P8"/>
    <mergeCell ref="N6:P6"/>
    <mergeCell ref="BN6:BP6"/>
    <mergeCell ref="BN8:BP8"/>
    <mergeCell ref="BJ8:BL8"/>
    <mergeCell ref="BJ6:BL6"/>
    <mergeCell ref="AV6:AX6"/>
    <mergeCell ref="BF6:BH6"/>
    <mergeCell ref="BB8:BD8"/>
    <mergeCell ref="BB6:BD6"/>
    <mergeCell ref="AV8:AX8"/>
    <mergeCell ref="BF8:BH8"/>
    <mergeCell ref="CH6:CJ6"/>
    <mergeCell ref="BR8:BT8"/>
    <mergeCell ref="BR6:BT6"/>
    <mergeCell ref="BZ8:CB8"/>
    <mergeCell ref="BZ6:CB6"/>
    <mergeCell ref="BV8:BX8"/>
    <mergeCell ref="BV6:BX6"/>
    <mergeCell ref="CP6:CR6"/>
    <mergeCell ref="CT39:CV39"/>
    <mergeCell ref="BP93:BR93"/>
    <mergeCell ref="BA93:BC93"/>
    <mergeCell ref="CD68:CF68"/>
    <mergeCell ref="CT8:CV8"/>
    <mergeCell ref="CT6:CV6"/>
    <mergeCell ref="CT68:CV68"/>
    <mergeCell ref="CH68:CJ68"/>
    <mergeCell ref="CL68:CN68"/>
    <mergeCell ref="CP39:CR39"/>
    <mergeCell ref="CH39:CJ39"/>
    <mergeCell ref="CP68:CR68"/>
    <mergeCell ref="CD6:CF6"/>
    <mergeCell ref="CL8:CN8"/>
    <mergeCell ref="CL6:CN6"/>
    <mergeCell ref="BM93:BO93"/>
    <mergeCell ref="BJ93:BL93"/>
    <mergeCell ref="BG93:BI93"/>
    <mergeCell ref="BD93:BF93"/>
    <mergeCell ref="CP8:CR8"/>
    <mergeCell ref="CH8:CJ8"/>
    <mergeCell ref="AH68:AJ68"/>
    <mergeCell ref="AR8:AT8"/>
    <mergeCell ref="AR39:AT39"/>
    <mergeCell ref="AR68:AT68"/>
    <mergeCell ref="AN68:AP68"/>
    <mergeCell ref="AV39:AX39"/>
    <mergeCell ref="AN8:AP8"/>
    <mergeCell ref="BB39:BD39"/>
    <mergeCell ref="BB68:BD68"/>
    <mergeCell ref="AO93:AQ93"/>
    <mergeCell ref="AL93:AN93"/>
    <mergeCell ref="AX93:AZ93"/>
    <mergeCell ref="AU93:AW93"/>
    <mergeCell ref="AR93:AT93"/>
    <mergeCell ref="B93:D93"/>
    <mergeCell ref="E93:G93"/>
    <mergeCell ref="H93:J93"/>
    <mergeCell ref="K93:M93"/>
    <mergeCell ref="T93:V93"/>
    <mergeCell ref="N93:P93"/>
    <mergeCell ref="Q93:S93"/>
    <mergeCell ref="W93:Y93"/>
    <mergeCell ref="AC93:AE93"/>
    <mergeCell ref="AF93:AH93"/>
    <mergeCell ref="AI93:AK93"/>
    <mergeCell ref="Z93:AB9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9319B-4F44-40D3-BD67-D106D20544C6}">
  <dimension ref="A1:BI106"/>
  <sheetViews>
    <sheetView topLeftCell="AW7" zoomScale="59" zoomScaleNormal="59" workbookViewId="0">
      <selection activeCell="AB29" sqref="AB29"/>
    </sheetView>
  </sheetViews>
  <sheetFormatPr baseColWidth="10" defaultColWidth="20.7265625" defaultRowHeight="14.5" x14ac:dyDescent="0.35"/>
  <cols>
    <col min="37" max="37" width="28.7265625" customWidth="1"/>
    <col min="38" max="38" width="20.7265625" customWidth="1"/>
  </cols>
  <sheetData>
    <row r="1" spans="1:53" ht="23.5" x14ac:dyDescent="0.55000000000000004">
      <c r="A1" s="191" t="s">
        <v>547</v>
      </c>
    </row>
    <row r="3" spans="1:53" s="190" customFormat="1" ht="21" x14ac:dyDescent="0.5">
      <c r="A3" s="140" t="s">
        <v>187</v>
      </c>
      <c r="B3" s="238" t="s">
        <v>151</v>
      </c>
      <c r="C3" s="238"/>
      <c r="D3" s="238" t="s">
        <v>150</v>
      </c>
      <c r="E3" s="238"/>
      <c r="F3" s="238" t="s">
        <v>149</v>
      </c>
      <c r="G3" s="238"/>
      <c r="H3" s="238" t="s">
        <v>375</v>
      </c>
      <c r="I3" s="238"/>
      <c r="J3" s="239" t="s">
        <v>147</v>
      </c>
      <c r="K3" s="239"/>
      <c r="L3" s="239" t="s">
        <v>383</v>
      </c>
      <c r="M3" s="239"/>
      <c r="N3" s="239" t="s">
        <v>359</v>
      </c>
      <c r="O3" s="239"/>
      <c r="P3" s="239" t="s">
        <v>373</v>
      </c>
      <c r="Q3" s="239"/>
      <c r="R3" s="238" t="s">
        <v>378</v>
      </c>
      <c r="S3" s="238"/>
      <c r="T3" s="238" t="s">
        <v>382</v>
      </c>
      <c r="U3" s="238"/>
      <c r="V3" s="238" t="s">
        <v>381</v>
      </c>
      <c r="W3" s="238"/>
      <c r="X3" s="238" t="s">
        <v>380</v>
      </c>
      <c r="Y3" s="238"/>
      <c r="Z3" s="240">
        <v>26.3</v>
      </c>
      <c r="AA3" s="241"/>
      <c r="AB3" s="238">
        <v>28.321999999999999</v>
      </c>
      <c r="AC3" s="238"/>
      <c r="AD3" s="238" t="s">
        <v>368</v>
      </c>
      <c r="AE3" s="238"/>
      <c r="AF3" s="238" t="s">
        <v>367</v>
      </c>
      <c r="AG3" s="238"/>
      <c r="AH3" s="238" t="s">
        <v>366</v>
      </c>
      <c r="AI3" s="238"/>
      <c r="AJ3" s="238" t="s">
        <v>379</v>
      </c>
      <c r="AK3" s="238"/>
      <c r="AL3" s="238" t="s">
        <v>156</v>
      </c>
      <c r="AM3" s="238"/>
      <c r="AN3" s="238">
        <v>33.33</v>
      </c>
      <c r="AO3" s="238"/>
      <c r="AP3" s="238">
        <v>34.206000000000003</v>
      </c>
      <c r="AQ3" s="238"/>
      <c r="AR3" s="238" t="s">
        <v>364</v>
      </c>
      <c r="AS3" s="238"/>
      <c r="AT3" s="238">
        <v>35.49</v>
      </c>
      <c r="AU3" s="238"/>
      <c r="AV3" s="238">
        <v>35.979999999999997</v>
      </c>
      <c r="AW3" s="238"/>
      <c r="AX3" s="238" t="s">
        <v>363</v>
      </c>
      <c r="AY3" s="238"/>
      <c r="AZ3" s="238" t="s">
        <v>153</v>
      </c>
      <c r="BA3" s="238"/>
    </row>
    <row r="4" spans="1:53" x14ac:dyDescent="0.35">
      <c r="A4" s="137" t="s">
        <v>46</v>
      </c>
      <c r="B4" s="136" t="s">
        <v>552</v>
      </c>
      <c r="C4" s="136" t="s">
        <v>152</v>
      </c>
      <c r="D4" s="136" t="s">
        <v>552</v>
      </c>
      <c r="E4" s="136" t="s">
        <v>152</v>
      </c>
      <c r="F4" s="136" t="s">
        <v>552</v>
      </c>
      <c r="G4" s="136" t="s">
        <v>152</v>
      </c>
      <c r="H4" s="136" t="s">
        <v>552</v>
      </c>
      <c r="I4" s="136" t="s">
        <v>152</v>
      </c>
      <c r="J4" s="136" t="s">
        <v>552</v>
      </c>
      <c r="K4" s="136" t="s">
        <v>152</v>
      </c>
      <c r="L4" s="136" t="s">
        <v>552</v>
      </c>
      <c r="M4" s="136" t="s">
        <v>152</v>
      </c>
      <c r="N4" s="136" t="s">
        <v>552</v>
      </c>
      <c r="O4" s="136" t="s">
        <v>152</v>
      </c>
      <c r="P4" s="136" t="s">
        <v>552</v>
      </c>
      <c r="Q4" s="136" t="s">
        <v>152</v>
      </c>
      <c r="R4" s="136" t="s">
        <v>552</v>
      </c>
      <c r="S4" s="136" t="s">
        <v>152</v>
      </c>
      <c r="T4" s="136" t="s">
        <v>552</v>
      </c>
      <c r="U4" s="136" t="s">
        <v>152</v>
      </c>
      <c r="V4" s="136" t="s">
        <v>552</v>
      </c>
      <c r="W4" s="136" t="s">
        <v>152</v>
      </c>
      <c r="X4" s="136" t="s">
        <v>552</v>
      </c>
      <c r="Y4" s="136" t="s">
        <v>152</v>
      </c>
      <c r="Z4" s="136" t="s">
        <v>552</v>
      </c>
      <c r="AA4" s="136" t="s">
        <v>152</v>
      </c>
      <c r="AB4" s="136" t="s">
        <v>552</v>
      </c>
      <c r="AC4" s="136" t="s">
        <v>152</v>
      </c>
      <c r="AD4" s="136" t="s">
        <v>552</v>
      </c>
      <c r="AE4" s="136" t="s">
        <v>152</v>
      </c>
      <c r="AF4" s="136" t="s">
        <v>552</v>
      </c>
      <c r="AG4" s="136" t="s">
        <v>152</v>
      </c>
      <c r="AH4" s="136" t="s">
        <v>552</v>
      </c>
      <c r="AI4" s="136" t="s">
        <v>152</v>
      </c>
      <c r="AJ4" s="136" t="s">
        <v>552</v>
      </c>
      <c r="AK4" s="136" t="s">
        <v>152</v>
      </c>
      <c r="AL4" s="136" t="s">
        <v>552</v>
      </c>
      <c r="AM4" s="136" t="s">
        <v>152</v>
      </c>
      <c r="AN4" s="136" t="s">
        <v>552</v>
      </c>
      <c r="AO4" s="136" t="s">
        <v>152</v>
      </c>
      <c r="AP4" s="136" t="s">
        <v>552</v>
      </c>
      <c r="AQ4" s="136" t="s">
        <v>152</v>
      </c>
      <c r="AR4" s="136" t="s">
        <v>552</v>
      </c>
      <c r="AS4" s="136" t="s">
        <v>152</v>
      </c>
      <c r="AT4" s="136" t="s">
        <v>552</v>
      </c>
      <c r="AU4" s="136" t="s">
        <v>152</v>
      </c>
      <c r="AV4" s="136" t="s">
        <v>552</v>
      </c>
      <c r="AW4" s="136" t="s">
        <v>152</v>
      </c>
      <c r="AX4" s="136" t="s">
        <v>552</v>
      </c>
      <c r="AY4" s="136" t="s">
        <v>152</v>
      </c>
      <c r="AZ4" s="136" t="s">
        <v>552</v>
      </c>
      <c r="BA4" s="136" t="s">
        <v>152</v>
      </c>
    </row>
    <row r="5" spans="1:53" x14ac:dyDescent="0.35">
      <c r="A5" s="137">
        <v>600</v>
      </c>
      <c r="B5" s="136">
        <v>1.1000000000000001</v>
      </c>
      <c r="C5" s="136">
        <f t="shared" ref="C5:C25" si="0">B5*$AL$27/1</f>
        <v>1.064672321236247E-5</v>
      </c>
      <c r="D5" s="136">
        <v>1.2</v>
      </c>
      <c r="E5" s="136">
        <f t="shared" ref="E5:E25" si="1">D5*$AL$27/1</f>
        <v>1.1614607140759057E-5</v>
      </c>
      <c r="F5" s="136">
        <v>0</v>
      </c>
      <c r="G5" s="136">
        <f t="shared" ref="G5:G25" si="2">F5*$AL$27/2</f>
        <v>0</v>
      </c>
      <c r="H5" s="136">
        <v>0</v>
      </c>
      <c r="I5" s="136">
        <f t="shared" ref="I5:I25" si="3">H5*$J$27/2</f>
        <v>0</v>
      </c>
      <c r="J5" s="136">
        <v>0</v>
      </c>
      <c r="K5" s="136">
        <f t="shared" ref="K5:K25" si="4">J5*$AL$27/2</f>
        <v>0</v>
      </c>
      <c r="L5" s="136">
        <v>0</v>
      </c>
      <c r="M5" s="136">
        <f t="shared" ref="M5:M25" si="5">L5*$AL$27/3</f>
        <v>0</v>
      </c>
      <c r="N5" s="136">
        <v>0</v>
      </c>
      <c r="O5" s="136">
        <f t="shared" ref="O5:O25" si="6">N5*$AL$27/3</f>
        <v>0</v>
      </c>
      <c r="P5" s="136">
        <v>0</v>
      </c>
      <c r="Q5" s="136">
        <f t="shared" ref="Q5:Q25" si="7">P5*$AL$27/3</f>
        <v>0</v>
      </c>
      <c r="R5" s="136">
        <v>0</v>
      </c>
      <c r="S5" s="136">
        <f t="shared" ref="S5:S25" si="8">R5*$AL$27/2</f>
        <v>0</v>
      </c>
      <c r="T5" s="136">
        <v>0</v>
      </c>
      <c r="U5" s="136">
        <f t="shared" ref="U5:U25" si="9">T5*$AL$27/4</f>
        <v>0</v>
      </c>
      <c r="V5" s="136">
        <v>0</v>
      </c>
      <c r="W5" s="136">
        <f t="shared" ref="W5:W25" si="10">V5*$AL$27/4</f>
        <v>0</v>
      </c>
      <c r="X5" s="136">
        <v>0</v>
      </c>
      <c r="Y5" s="136">
        <v>0</v>
      </c>
      <c r="Z5" s="136">
        <v>0</v>
      </c>
      <c r="AA5" s="136"/>
      <c r="AB5" s="136">
        <v>0</v>
      </c>
      <c r="AC5" s="136"/>
      <c r="AD5" s="136">
        <v>0</v>
      </c>
      <c r="AE5" s="136">
        <f t="shared" ref="AE5:AE25" si="11">AD5*$AL$27/4</f>
        <v>0</v>
      </c>
      <c r="AF5" s="136">
        <v>0</v>
      </c>
      <c r="AG5" s="136">
        <f t="shared" ref="AG5:AG25" si="12">AF5*$AL$27/3</f>
        <v>0</v>
      </c>
      <c r="AH5" s="136">
        <v>0</v>
      </c>
      <c r="AI5" s="136">
        <f t="shared" ref="AI5:AI25" si="13">AH5*$AL$27/3</f>
        <v>0</v>
      </c>
      <c r="AJ5" s="136">
        <v>0</v>
      </c>
      <c r="AK5" s="136">
        <f t="shared" ref="AK5:AK25" si="14">AJ5*$AL$27/5</f>
        <v>0</v>
      </c>
      <c r="AL5" s="136">
        <v>0</v>
      </c>
      <c r="AM5" s="136">
        <f t="shared" ref="AM5:AM25" si="15">AL5*$J$27/5</f>
        <v>0</v>
      </c>
      <c r="AN5" s="136"/>
      <c r="AO5" s="136"/>
      <c r="AP5" s="136">
        <v>0</v>
      </c>
      <c r="AQ5" s="136"/>
      <c r="AR5" s="136">
        <v>0</v>
      </c>
      <c r="AS5" s="136">
        <f t="shared" ref="AS5:AS25" si="16">AR5*$AL$27/4</f>
        <v>0</v>
      </c>
      <c r="AT5" s="136">
        <v>0</v>
      </c>
      <c r="AU5" s="136"/>
      <c r="AV5" s="136">
        <v>0</v>
      </c>
      <c r="AW5" s="136"/>
      <c r="AX5" s="136">
        <v>0</v>
      </c>
      <c r="AY5" s="136">
        <f t="shared" ref="AY5:AY25" si="17">AX5*$J$27/6</f>
        <v>0</v>
      </c>
      <c r="AZ5" s="136">
        <v>0</v>
      </c>
      <c r="BA5" s="136">
        <f t="shared" ref="BA5:BA25" si="18">AZ5*$J$27/7</f>
        <v>0</v>
      </c>
    </row>
    <row r="6" spans="1:53" x14ac:dyDescent="0.35">
      <c r="A6" s="137">
        <v>625</v>
      </c>
      <c r="B6" s="136">
        <v>2.2999999999999998</v>
      </c>
      <c r="C6" s="136">
        <f t="shared" si="0"/>
        <v>2.2261330353121526E-5</v>
      </c>
      <c r="D6" s="136">
        <v>2.1</v>
      </c>
      <c r="E6" s="136">
        <f t="shared" si="1"/>
        <v>2.0325562496328351E-5</v>
      </c>
      <c r="F6" s="136">
        <v>0</v>
      </c>
      <c r="G6" s="136">
        <f t="shared" si="2"/>
        <v>0</v>
      </c>
      <c r="H6" s="136">
        <v>0</v>
      </c>
      <c r="I6" s="136">
        <f t="shared" si="3"/>
        <v>0</v>
      </c>
      <c r="J6" s="136">
        <v>0</v>
      </c>
      <c r="K6" s="136">
        <f t="shared" si="4"/>
        <v>0</v>
      </c>
      <c r="L6" s="136">
        <v>0</v>
      </c>
      <c r="M6" s="136">
        <f t="shared" si="5"/>
        <v>0</v>
      </c>
      <c r="N6" s="136">
        <v>0</v>
      </c>
      <c r="O6" s="136">
        <f t="shared" si="6"/>
        <v>0</v>
      </c>
      <c r="P6" s="136">
        <v>0</v>
      </c>
      <c r="Q6" s="136">
        <f t="shared" si="7"/>
        <v>0</v>
      </c>
      <c r="R6" s="136">
        <v>0</v>
      </c>
      <c r="S6" s="136">
        <f t="shared" si="8"/>
        <v>0</v>
      </c>
      <c r="T6" s="136">
        <v>0</v>
      </c>
      <c r="U6" s="136">
        <f t="shared" si="9"/>
        <v>0</v>
      </c>
      <c r="V6" s="136">
        <v>0</v>
      </c>
      <c r="W6" s="136">
        <f t="shared" si="10"/>
        <v>0</v>
      </c>
      <c r="X6" s="136">
        <v>0</v>
      </c>
      <c r="Y6" s="136">
        <v>0</v>
      </c>
      <c r="Z6" s="136">
        <v>0</v>
      </c>
      <c r="AA6" s="136"/>
      <c r="AB6" s="136">
        <v>0</v>
      </c>
      <c r="AC6" s="136"/>
      <c r="AD6" s="136">
        <v>0</v>
      </c>
      <c r="AE6" s="136">
        <f t="shared" si="11"/>
        <v>0</v>
      </c>
      <c r="AF6" s="136">
        <v>0</v>
      </c>
      <c r="AG6" s="136">
        <f t="shared" si="12"/>
        <v>0</v>
      </c>
      <c r="AH6" s="136">
        <v>0</v>
      </c>
      <c r="AI6" s="136">
        <f t="shared" si="13"/>
        <v>0</v>
      </c>
      <c r="AJ6" s="136">
        <v>0</v>
      </c>
      <c r="AK6" s="136">
        <f t="shared" si="14"/>
        <v>0</v>
      </c>
      <c r="AL6" s="136">
        <v>0</v>
      </c>
      <c r="AM6" s="136">
        <f t="shared" si="15"/>
        <v>0</v>
      </c>
      <c r="AN6" s="136"/>
      <c r="AO6" s="136"/>
      <c r="AP6" s="136">
        <v>0</v>
      </c>
      <c r="AQ6" s="136"/>
      <c r="AR6" s="136">
        <v>0</v>
      </c>
      <c r="AS6" s="136">
        <f t="shared" si="16"/>
        <v>0</v>
      </c>
      <c r="AT6" s="136">
        <v>0</v>
      </c>
      <c r="AU6" s="136"/>
      <c r="AV6" s="136">
        <v>0</v>
      </c>
      <c r="AW6" s="136"/>
      <c r="AX6" s="136">
        <v>0</v>
      </c>
      <c r="AY6" s="136">
        <f t="shared" si="17"/>
        <v>0</v>
      </c>
      <c r="AZ6" s="136">
        <v>0</v>
      </c>
      <c r="BA6" s="136">
        <f t="shared" si="18"/>
        <v>0</v>
      </c>
    </row>
    <row r="7" spans="1:53" x14ac:dyDescent="0.35">
      <c r="A7" s="138">
        <v>650</v>
      </c>
      <c r="B7" s="136">
        <v>3.8</v>
      </c>
      <c r="C7" s="136">
        <f t="shared" si="0"/>
        <v>3.6779589279070345E-5</v>
      </c>
      <c r="D7" s="136">
        <v>3.2</v>
      </c>
      <c r="E7" s="136">
        <f t="shared" si="1"/>
        <v>3.0972285708690817E-5</v>
      </c>
      <c r="F7" s="136">
        <v>0</v>
      </c>
      <c r="G7" s="136">
        <f t="shared" si="2"/>
        <v>0</v>
      </c>
      <c r="H7" s="136">
        <v>0</v>
      </c>
      <c r="I7" s="136">
        <f t="shared" si="3"/>
        <v>0</v>
      </c>
      <c r="J7" s="136">
        <v>0</v>
      </c>
      <c r="K7" s="136">
        <f t="shared" si="4"/>
        <v>0</v>
      </c>
      <c r="L7" s="136">
        <v>0</v>
      </c>
      <c r="M7" s="136">
        <f t="shared" si="5"/>
        <v>0</v>
      </c>
      <c r="N7" s="136">
        <v>0</v>
      </c>
      <c r="O7" s="136">
        <f t="shared" si="6"/>
        <v>0</v>
      </c>
      <c r="P7" s="136">
        <v>0</v>
      </c>
      <c r="Q7" s="136">
        <f t="shared" si="7"/>
        <v>0</v>
      </c>
      <c r="R7" s="136">
        <v>0</v>
      </c>
      <c r="S7" s="136">
        <f t="shared" si="8"/>
        <v>0</v>
      </c>
      <c r="T7" s="136">
        <v>0</v>
      </c>
      <c r="U7" s="136">
        <f t="shared" si="9"/>
        <v>0</v>
      </c>
      <c r="V7" s="136">
        <v>0</v>
      </c>
      <c r="W7" s="136">
        <f t="shared" si="10"/>
        <v>0</v>
      </c>
      <c r="X7" s="136">
        <v>0</v>
      </c>
      <c r="Y7" s="136">
        <v>0</v>
      </c>
      <c r="Z7" s="136">
        <v>0</v>
      </c>
      <c r="AA7" s="136"/>
      <c r="AB7" s="136">
        <v>0</v>
      </c>
      <c r="AC7" s="136"/>
      <c r="AD7" s="136">
        <v>0</v>
      </c>
      <c r="AE7" s="136">
        <f t="shared" si="11"/>
        <v>0</v>
      </c>
      <c r="AF7" s="136">
        <v>0</v>
      </c>
      <c r="AG7" s="136">
        <f t="shared" si="12"/>
        <v>0</v>
      </c>
      <c r="AH7" s="136">
        <v>0</v>
      </c>
      <c r="AI7" s="136">
        <f t="shared" si="13"/>
        <v>0</v>
      </c>
      <c r="AJ7" s="136">
        <v>0</v>
      </c>
      <c r="AK7" s="136">
        <f t="shared" si="14"/>
        <v>0</v>
      </c>
      <c r="AL7" s="136">
        <v>0</v>
      </c>
      <c r="AM7" s="136">
        <f t="shared" si="15"/>
        <v>0</v>
      </c>
      <c r="AN7" s="136"/>
      <c r="AO7" s="136"/>
      <c r="AP7" s="136">
        <v>0</v>
      </c>
      <c r="AQ7" s="136"/>
      <c r="AR7" s="136">
        <v>0</v>
      </c>
      <c r="AS7" s="136">
        <f t="shared" si="16"/>
        <v>0</v>
      </c>
      <c r="AT7" s="136">
        <v>0</v>
      </c>
      <c r="AU7" s="136"/>
      <c r="AV7" s="136">
        <v>0</v>
      </c>
      <c r="AW7" s="136"/>
      <c r="AX7" s="136">
        <v>0</v>
      </c>
      <c r="AY7" s="136">
        <f t="shared" si="17"/>
        <v>0</v>
      </c>
      <c r="AZ7" s="136">
        <v>0</v>
      </c>
      <c r="BA7" s="136">
        <f t="shared" si="18"/>
        <v>0</v>
      </c>
    </row>
    <row r="8" spans="1:53" x14ac:dyDescent="0.35">
      <c r="A8" s="137">
        <v>675</v>
      </c>
      <c r="B8" s="136">
        <v>4.2</v>
      </c>
      <c r="C8" s="136">
        <f t="shared" si="0"/>
        <v>4.0651124992656702E-5</v>
      </c>
      <c r="D8" s="136">
        <v>12.1</v>
      </c>
      <c r="E8" s="136">
        <f t="shared" si="1"/>
        <v>1.1711395533598716E-4</v>
      </c>
      <c r="F8" s="136">
        <v>0</v>
      </c>
      <c r="G8" s="136">
        <f t="shared" si="2"/>
        <v>0</v>
      </c>
      <c r="H8" s="136">
        <v>0</v>
      </c>
      <c r="I8" s="136">
        <f t="shared" si="3"/>
        <v>0</v>
      </c>
      <c r="J8" s="136">
        <v>0</v>
      </c>
      <c r="K8" s="136">
        <f t="shared" si="4"/>
        <v>0</v>
      </c>
      <c r="L8" s="136">
        <v>0</v>
      </c>
      <c r="M8" s="136">
        <f t="shared" si="5"/>
        <v>0</v>
      </c>
      <c r="N8" s="136">
        <v>0</v>
      </c>
      <c r="O8" s="136">
        <f t="shared" si="6"/>
        <v>0</v>
      </c>
      <c r="P8" s="136">
        <v>0</v>
      </c>
      <c r="Q8" s="136">
        <f t="shared" si="7"/>
        <v>0</v>
      </c>
      <c r="R8" s="136">
        <v>0</v>
      </c>
      <c r="S8" s="136">
        <f t="shared" si="8"/>
        <v>0</v>
      </c>
      <c r="T8" s="136">
        <v>0</v>
      </c>
      <c r="U8" s="136">
        <f t="shared" si="9"/>
        <v>0</v>
      </c>
      <c r="V8" s="136">
        <v>0</v>
      </c>
      <c r="W8" s="136">
        <f t="shared" si="10"/>
        <v>0</v>
      </c>
      <c r="X8" s="136">
        <v>0</v>
      </c>
      <c r="Y8" s="136">
        <v>0</v>
      </c>
      <c r="Z8" s="136">
        <v>0</v>
      </c>
      <c r="AA8" s="136"/>
      <c r="AB8" s="136">
        <v>0</v>
      </c>
      <c r="AC8" s="136"/>
      <c r="AD8" s="136">
        <v>0</v>
      </c>
      <c r="AE8" s="136">
        <f t="shared" si="11"/>
        <v>0</v>
      </c>
      <c r="AF8" s="136">
        <v>0</v>
      </c>
      <c r="AG8" s="136">
        <f t="shared" si="12"/>
        <v>0</v>
      </c>
      <c r="AH8" s="136">
        <v>0</v>
      </c>
      <c r="AI8" s="136">
        <f t="shared" si="13"/>
        <v>0</v>
      </c>
      <c r="AJ8" s="136">
        <v>0</v>
      </c>
      <c r="AK8" s="136">
        <f t="shared" si="14"/>
        <v>0</v>
      </c>
      <c r="AL8" s="136">
        <v>0</v>
      </c>
      <c r="AM8" s="136">
        <f t="shared" si="15"/>
        <v>0</v>
      </c>
      <c r="AN8" s="136"/>
      <c r="AO8" s="136"/>
      <c r="AP8" s="136">
        <v>0</v>
      </c>
      <c r="AQ8" s="136"/>
      <c r="AR8" s="136">
        <v>0</v>
      </c>
      <c r="AS8" s="136">
        <f t="shared" si="16"/>
        <v>0</v>
      </c>
      <c r="AT8" s="136">
        <v>0</v>
      </c>
      <c r="AU8" s="136"/>
      <c r="AV8" s="136">
        <v>0</v>
      </c>
      <c r="AW8" s="136"/>
      <c r="AX8" s="136">
        <v>0</v>
      </c>
      <c r="AY8" s="136">
        <f t="shared" si="17"/>
        <v>0</v>
      </c>
      <c r="AZ8" s="136">
        <v>0</v>
      </c>
      <c r="BA8" s="136">
        <f t="shared" si="18"/>
        <v>0</v>
      </c>
    </row>
    <row r="9" spans="1:53" x14ac:dyDescent="0.35">
      <c r="A9" s="137">
        <v>700</v>
      </c>
      <c r="B9" s="136">
        <v>5.9</v>
      </c>
      <c r="C9" s="136">
        <f t="shared" si="0"/>
        <v>5.7105151775398703E-5</v>
      </c>
      <c r="D9" s="136">
        <v>19.899999999999999</v>
      </c>
      <c r="E9" s="136">
        <f t="shared" si="1"/>
        <v>1.9260890175092101E-4</v>
      </c>
      <c r="F9" s="136">
        <v>0</v>
      </c>
      <c r="G9" s="136">
        <f t="shared" si="2"/>
        <v>0</v>
      </c>
      <c r="H9" s="136">
        <v>0</v>
      </c>
      <c r="I9" s="136">
        <f t="shared" si="3"/>
        <v>0</v>
      </c>
      <c r="J9" s="136">
        <v>0</v>
      </c>
      <c r="K9" s="136">
        <f t="shared" si="4"/>
        <v>0</v>
      </c>
      <c r="L9" s="136">
        <v>0</v>
      </c>
      <c r="M9" s="136">
        <f t="shared" si="5"/>
        <v>0</v>
      </c>
      <c r="N9" s="136">
        <v>0</v>
      </c>
      <c r="O9" s="136">
        <f t="shared" si="6"/>
        <v>0</v>
      </c>
      <c r="P9" s="136">
        <v>0</v>
      </c>
      <c r="Q9" s="136">
        <f t="shared" si="7"/>
        <v>0</v>
      </c>
      <c r="R9" s="136">
        <v>0</v>
      </c>
      <c r="S9" s="136">
        <f t="shared" si="8"/>
        <v>0</v>
      </c>
      <c r="T9" s="136">
        <v>0</v>
      </c>
      <c r="U9" s="136">
        <f t="shared" si="9"/>
        <v>0</v>
      </c>
      <c r="V9" s="136">
        <v>0</v>
      </c>
      <c r="W9" s="136">
        <f t="shared" si="10"/>
        <v>0</v>
      </c>
      <c r="X9" s="136">
        <v>0</v>
      </c>
      <c r="Y9" s="136">
        <v>0</v>
      </c>
      <c r="Z9" s="136">
        <v>0</v>
      </c>
      <c r="AA9" s="136"/>
      <c r="AB9" s="136">
        <v>0</v>
      </c>
      <c r="AC9" s="136"/>
      <c r="AD9" s="136">
        <v>0</v>
      </c>
      <c r="AE9" s="136">
        <f t="shared" si="11"/>
        <v>0</v>
      </c>
      <c r="AF9" s="136">
        <v>0</v>
      </c>
      <c r="AG9" s="136">
        <f t="shared" si="12"/>
        <v>0</v>
      </c>
      <c r="AH9" s="136">
        <v>0</v>
      </c>
      <c r="AI9" s="136">
        <f t="shared" si="13"/>
        <v>0</v>
      </c>
      <c r="AJ9" s="136">
        <v>0</v>
      </c>
      <c r="AK9" s="136">
        <f t="shared" si="14"/>
        <v>0</v>
      </c>
      <c r="AL9" s="136">
        <v>0</v>
      </c>
      <c r="AM9" s="136">
        <f t="shared" si="15"/>
        <v>0</v>
      </c>
      <c r="AN9" s="136"/>
      <c r="AO9" s="136"/>
      <c r="AP9" s="136">
        <v>0</v>
      </c>
      <c r="AQ9" s="136"/>
      <c r="AR9" s="136">
        <v>0</v>
      </c>
      <c r="AS9" s="136">
        <f t="shared" si="16"/>
        <v>0</v>
      </c>
      <c r="AT9" s="136">
        <v>0</v>
      </c>
      <c r="AU9" s="136"/>
      <c r="AV9" s="136">
        <v>0</v>
      </c>
      <c r="AW9" s="136"/>
      <c r="AX9" s="136">
        <v>0</v>
      </c>
      <c r="AY9" s="136">
        <f t="shared" si="17"/>
        <v>0</v>
      </c>
      <c r="AZ9" s="136">
        <v>0</v>
      </c>
      <c r="BA9" s="136">
        <f t="shared" si="18"/>
        <v>0</v>
      </c>
    </row>
    <row r="10" spans="1:53" x14ac:dyDescent="0.35">
      <c r="A10" s="137">
        <v>725</v>
      </c>
      <c r="B10" s="136">
        <v>9</v>
      </c>
      <c r="C10" s="136">
        <f t="shared" si="0"/>
        <v>8.7109553555692924E-5</v>
      </c>
      <c r="D10" s="136">
        <v>33.9</v>
      </c>
      <c r="E10" s="136">
        <f t="shared" si="1"/>
        <v>3.2811265172644335E-4</v>
      </c>
      <c r="F10" s="136">
        <v>0</v>
      </c>
      <c r="G10" s="136">
        <f t="shared" si="2"/>
        <v>0</v>
      </c>
      <c r="H10" s="136">
        <v>0</v>
      </c>
      <c r="I10" s="136">
        <f t="shared" si="3"/>
        <v>0</v>
      </c>
      <c r="J10" s="136">
        <v>0</v>
      </c>
      <c r="K10" s="136">
        <f t="shared" si="4"/>
        <v>0</v>
      </c>
      <c r="L10" s="136">
        <v>0</v>
      </c>
      <c r="M10" s="136">
        <f t="shared" si="5"/>
        <v>0</v>
      </c>
      <c r="N10" s="136">
        <v>0</v>
      </c>
      <c r="O10" s="136">
        <f t="shared" si="6"/>
        <v>0</v>
      </c>
      <c r="P10" s="136">
        <v>0</v>
      </c>
      <c r="Q10" s="136">
        <f t="shared" si="7"/>
        <v>0</v>
      </c>
      <c r="R10" s="136">
        <v>0</v>
      </c>
      <c r="S10" s="136">
        <f t="shared" si="8"/>
        <v>0</v>
      </c>
      <c r="T10" s="136">
        <v>0</v>
      </c>
      <c r="U10" s="136">
        <f t="shared" si="9"/>
        <v>0</v>
      </c>
      <c r="V10" s="136">
        <v>0</v>
      </c>
      <c r="W10" s="136">
        <f t="shared" si="10"/>
        <v>0</v>
      </c>
      <c r="X10" s="136">
        <v>0</v>
      </c>
      <c r="Y10" s="136">
        <v>0</v>
      </c>
      <c r="Z10" s="136">
        <v>0</v>
      </c>
      <c r="AA10" s="136"/>
      <c r="AB10" s="136">
        <v>0</v>
      </c>
      <c r="AC10" s="136"/>
      <c r="AD10" s="136">
        <v>0</v>
      </c>
      <c r="AE10" s="136">
        <f t="shared" si="11"/>
        <v>0</v>
      </c>
      <c r="AF10" s="136">
        <v>0</v>
      </c>
      <c r="AG10" s="136">
        <f t="shared" si="12"/>
        <v>0</v>
      </c>
      <c r="AH10" s="136">
        <v>0</v>
      </c>
      <c r="AI10" s="136">
        <f t="shared" si="13"/>
        <v>0</v>
      </c>
      <c r="AJ10" s="136">
        <v>0</v>
      </c>
      <c r="AK10" s="136">
        <f t="shared" si="14"/>
        <v>0</v>
      </c>
      <c r="AL10" s="136">
        <v>0</v>
      </c>
      <c r="AM10" s="136">
        <f t="shared" si="15"/>
        <v>0</v>
      </c>
      <c r="AN10" s="136"/>
      <c r="AO10" s="136"/>
      <c r="AP10" s="136">
        <v>0</v>
      </c>
      <c r="AQ10" s="136"/>
      <c r="AR10" s="136">
        <v>0</v>
      </c>
      <c r="AS10" s="136">
        <f t="shared" si="16"/>
        <v>0</v>
      </c>
      <c r="AT10" s="136">
        <v>0</v>
      </c>
      <c r="AU10" s="136"/>
      <c r="AV10" s="136">
        <v>0</v>
      </c>
      <c r="AW10" s="136"/>
      <c r="AX10" s="136">
        <v>0</v>
      </c>
      <c r="AY10" s="136">
        <f t="shared" si="17"/>
        <v>0</v>
      </c>
      <c r="AZ10" s="136">
        <v>0</v>
      </c>
      <c r="BA10" s="136">
        <f t="shared" si="18"/>
        <v>0</v>
      </c>
    </row>
    <row r="11" spans="1:53" x14ac:dyDescent="0.35">
      <c r="A11" s="137">
        <v>750</v>
      </c>
      <c r="B11" s="136">
        <v>15.3</v>
      </c>
      <c r="C11" s="136">
        <f t="shared" si="0"/>
        <v>1.48086241044678E-4</v>
      </c>
      <c r="D11" s="136">
        <v>49</v>
      </c>
      <c r="E11" s="136">
        <f t="shared" si="1"/>
        <v>4.7426312491432817E-4</v>
      </c>
      <c r="F11" s="136">
        <v>0</v>
      </c>
      <c r="G11" s="136">
        <f t="shared" si="2"/>
        <v>0</v>
      </c>
      <c r="H11" s="136">
        <v>0</v>
      </c>
      <c r="I11" s="136">
        <f t="shared" si="3"/>
        <v>0</v>
      </c>
      <c r="J11" s="136">
        <v>0</v>
      </c>
      <c r="K11" s="136">
        <f t="shared" si="4"/>
        <v>0</v>
      </c>
      <c r="L11" s="136">
        <v>0</v>
      </c>
      <c r="M11" s="136">
        <f t="shared" si="5"/>
        <v>0</v>
      </c>
      <c r="N11" s="136">
        <v>0</v>
      </c>
      <c r="O11" s="136">
        <f t="shared" si="6"/>
        <v>0</v>
      </c>
      <c r="P11" s="136">
        <v>0</v>
      </c>
      <c r="Q11" s="136">
        <f t="shared" si="7"/>
        <v>0</v>
      </c>
      <c r="R11" s="136">
        <v>0</v>
      </c>
      <c r="S11" s="136">
        <f t="shared" si="8"/>
        <v>0</v>
      </c>
      <c r="T11" s="136">
        <v>0</v>
      </c>
      <c r="U11" s="136">
        <f t="shared" si="9"/>
        <v>0</v>
      </c>
      <c r="V11" s="136">
        <v>0</v>
      </c>
      <c r="W11" s="136">
        <f t="shared" si="10"/>
        <v>0</v>
      </c>
      <c r="X11" s="136">
        <v>0</v>
      </c>
      <c r="Y11" s="136">
        <v>0</v>
      </c>
      <c r="Z11" s="136">
        <v>0</v>
      </c>
      <c r="AA11" s="136"/>
      <c r="AB11" s="136">
        <v>0</v>
      </c>
      <c r="AC11" s="136"/>
      <c r="AD11" s="136">
        <v>0</v>
      </c>
      <c r="AE11" s="136">
        <f t="shared" si="11"/>
        <v>0</v>
      </c>
      <c r="AF11" s="136">
        <v>0</v>
      </c>
      <c r="AG11" s="136">
        <f t="shared" si="12"/>
        <v>0</v>
      </c>
      <c r="AH11" s="136">
        <v>0</v>
      </c>
      <c r="AI11" s="136">
        <f t="shared" si="13"/>
        <v>0</v>
      </c>
      <c r="AJ11" s="136">
        <v>0</v>
      </c>
      <c r="AK11" s="136">
        <f t="shared" si="14"/>
        <v>0</v>
      </c>
      <c r="AL11" s="136">
        <v>0</v>
      </c>
      <c r="AM11" s="136">
        <f t="shared" si="15"/>
        <v>0</v>
      </c>
      <c r="AN11" s="136"/>
      <c r="AO11" s="136"/>
      <c r="AP11" s="136">
        <v>0</v>
      </c>
      <c r="AQ11" s="136"/>
      <c r="AR11" s="136">
        <v>0</v>
      </c>
      <c r="AS11" s="136">
        <f t="shared" si="16"/>
        <v>0</v>
      </c>
      <c r="AT11" s="136">
        <v>0</v>
      </c>
      <c r="AU11" s="136"/>
      <c r="AV11" s="136">
        <v>0</v>
      </c>
      <c r="AW11" s="136"/>
      <c r="AX11" s="136">
        <v>0</v>
      </c>
      <c r="AY11" s="136">
        <f t="shared" si="17"/>
        <v>0</v>
      </c>
      <c r="AZ11" s="136">
        <v>0</v>
      </c>
      <c r="BA11" s="136">
        <f t="shared" si="18"/>
        <v>0</v>
      </c>
    </row>
    <row r="12" spans="1:53" x14ac:dyDescent="0.35">
      <c r="A12" s="137">
        <v>775</v>
      </c>
      <c r="B12" s="136">
        <v>26.2</v>
      </c>
      <c r="C12" s="136">
        <f t="shared" si="0"/>
        <v>2.5358558923990607E-4</v>
      </c>
      <c r="D12" s="136">
        <v>85.4</v>
      </c>
      <c r="E12" s="136">
        <f t="shared" si="1"/>
        <v>8.2657287485068628E-4</v>
      </c>
      <c r="F12" s="136">
        <v>0</v>
      </c>
      <c r="G12" s="136">
        <f t="shared" si="2"/>
        <v>0</v>
      </c>
      <c r="H12" s="136">
        <v>0</v>
      </c>
      <c r="I12" s="136">
        <f t="shared" si="3"/>
        <v>0</v>
      </c>
      <c r="J12" s="136">
        <v>0</v>
      </c>
      <c r="K12" s="136">
        <f t="shared" si="4"/>
        <v>0</v>
      </c>
      <c r="L12" s="136">
        <v>0</v>
      </c>
      <c r="M12" s="136">
        <f t="shared" si="5"/>
        <v>0</v>
      </c>
      <c r="N12" s="136">
        <v>0</v>
      </c>
      <c r="O12" s="136">
        <f t="shared" si="6"/>
        <v>0</v>
      </c>
      <c r="P12" s="136">
        <v>0</v>
      </c>
      <c r="Q12" s="136">
        <f t="shared" si="7"/>
        <v>0</v>
      </c>
      <c r="R12" s="136">
        <v>0</v>
      </c>
      <c r="S12" s="136">
        <f t="shared" si="8"/>
        <v>0</v>
      </c>
      <c r="T12" s="136">
        <v>0</v>
      </c>
      <c r="U12" s="136">
        <f t="shared" si="9"/>
        <v>0</v>
      </c>
      <c r="V12" s="136">
        <v>0</v>
      </c>
      <c r="W12" s="136">
        <f t="shared" si="10"/>
        <v>0</v>
      </c>
      <c r="X12" s="136">
        <v>0</v>
      </c>
      <c r="Y12" s="136">
        <v>0</v>
      </c>
      <c r="Z12" s="136">
        <v>0</v>
      </c>
      <c r="AA12" s="136"/>
      <c r="AB12" s="136">
        <v>0</v>
      </c>
      <c r="AC12" s="136"/>
      <c r="AD12" s="136">
        <v>0</v>
      </c>
      <c r="AE12" s="136">
        <f t="shared" si="11"/>
        <v>0</v>
      </c>
      <c r="AF12" s="136">
        <v>0</v>
      </c>
      <c r="AG12" s="136">
        <f t="shared" si="12"/>
        <v>0</v>
      </c>
      <c r="AH12" s="136">
        <v>0</v>
      </c>
      <c r="AI12" s="136">
        <f t="shared" si="13"/>
        <v>0</v>
      </c>
      <c r="AJ12" s="136">
        <v>0</v>
      </c>
      <c r="AK12" s="136">
        <f t="shared" si="14"/>
        <v>0</v>
      </c>
      <c r="AL12" s="136">
        <v>0</v>
      </c>
      <c r="AM12" s="136">
        <f t="shared" si="15"/>
        <v>0</v>
      </c>
      <c r="AN12" s="136"/>
      <c r="AO12" s="136"/>
      <c r="AP12" s="136">
        <v>0</v>
      </c>
      <c r="AQ12" s="136"/>
      <c r="AR12" s="136">
        <v>0</v>
      </c>
      <c r="AS12" s="136">
        <f t="shared" si="16"/>
        <v>0</v>
      </c>
      <c r="AT12" s="136">
        <v>0</v>
      </c>
      <c r="AU12" s="136"/>
      <c r="AV12" s="136">
        <v>0</v>
      </c>
      <c r="AW12" s="136"/>
      <c r="AX12" s="136">
        <v>0</v>
      </c>
      <c r="AY12" s="136">
        <f t="shared" si="17"/>
        <v>0</v>
      </c>
      <c r="AZ12" s="136">
        <v>0</v>
      </c>
      <c r="BA12" s="136">
        <f t="shared" si="18"/>
        <v>0</v>
      </c>
    </row>
    <row r="13" spans="1:53" x14ac:dyDescent="0.35">
      <c r="A13" s="137">
        <v>800</v>
      </c>
      <c r="B13" s="136">
        <v>44.2</v>
      </c>
      <c r="C13" s="136">
        <f t="shared" si="0"/>
        <v>4.2780469635129195E-4</v>
      </c>
      <c r="D13" s="136">
        <v>120.9</v>
      </c>
      <c r="E13" s="136">
        <f t="shared" si="1"/>
        <v>1.1701716694314751E-3</v>
      </c>
      <c r="F13" s="136">
        <v>0</v>
      </c>
      <c r="G13" s="136">
        <f t="shared" si="2"/>
        <v>0</v>
      </c>
      <c r="H13" s="136">
        <v>0</v>
      </c>
      <c r="I13" s="136">
        <f t="shared" si="3"/>
        <v>0</v>
      </c>
      <c r="J13" s="136">
        <v>0</v>
      </c>
      <c r="K13" s="136">
        <f t="shared" si="4"/>
        <v>0</v>
      </c>
      <c r="L13" s="136">
        <v>0</v>
      </c>
      <c r="M13" s="136">
        <f t="shared" si="5"/>
        <v>0</v>
      </c>
      <c r="N13" s="136">
        <v>0</v>
      </c>
      <c r="O13" s="136">
        <f t="shared" si="6"/>
        <v>0</v>
      </c>
      <c r="P13" s="136">
        <v>0</v>
      </c>
      <c r="Q13" s="136">
        <f t="shared" si="7"/>
        <v>0</v>
      </c>
      <c r="R13" s="136">
        <v>0</v>
      </c>
      <c r="S13" s="136">
        <f t="shared" si="8"/>
        <v>0</v>
      </c>
      <c r="T13" s="136">
        <v>0</v>
      </c>
      <c r="U13" s="136">
        <f t="shared" si="9"/>
        <v>0</v>
      </c>
      <c r="V13" s="136">
        <v>0</v>
      </c>
      <c r="W13" s="136">
        <f t="shared" si="10"/>
        <v>0</v>
      </c>
      <c r="X13" s="136">
        <v>0</v>
      </c>
      <c r="Y13" s="136">
        <v>0</v>
      </c>
      <c r="Z13" s="136">
        <v>0</v>
      </c>
      <c r="AA13" s="136"/>
      <c r="AB13" s="136">
        <v>0</v>
      </c>
      <c r="AC13" s="136"/>
      <c r="AD13" s="136">
        <v>0</v>
      </c>
      <c r="AE13" s="136">
        <f t="shared" si="11"/>
        <v>0</v>
      </c>
      <c r="AF13" s="136">
        <v>0</v>
      </c>
      <c r="AG13" s="136">
        <f t="shared" si="12"/>
        <v>0</v>
      </c>
      <c r="AH13" s="136">
        <v>0</v>
      </c>
      <c r="AI13" s="136">
        <f t="shared" si="13"/>
        <v>0</v>
      </c>
      <c r="AJ13" s="136">
        <v>0</v>
      </c>
      <c r="AK13" s="136">
        <f t="shared" si="14"/>
        <v>0</v>
      </c>
      <c r="AL13" s="136">
        <v>0</v>
      </c>
      <c r="AM13" s="136">
        <f t="shared" si="15"/>
        <v>0</v>
      </c>
      <c r="AN13" s="136"/>
      <c r="AO13" s="136"/>
      <c r="AP13" s="136">
        <v>0</v>
      </c>
      <c r="AQ13" s="136"/>
      <c r="AR13" s="136">
        <v>0</v>
      </c>
      <c r="AS13" s="136">
        <f t="shared" si="16"/>
        <v>0</v>
      </c>
      <c r="AT13" s="136">
        <v>0</v>
      </c>
      <c r="AU13" s="136"/>
      <c r="AV13" s="136">
        <v>0</v>
      </c>
      <c r="AW13" s="136"/>
      <c r="AX13" s="136">
        <v>0</v>
      </c>
      <c r="AY13" s="136">
        <f t="shared" si="17"/>
        <v>0</v>
      </c>
      <c r="AZ13" s="136">
        <v>0</v>
      </c>
      <c r="BA13" s="136">
        <f t="shared" si="18"/>
        <v>0</v>
      </c>
    </row>
    <row r="14" spans="1:53" x14ac:dyDescent="0.35">
      <c r="A14" s="138">
        <v>825</v>
      </c>
      <c r="B14" s="136">
        <v>78.7</v>
      </c>
      <c r="C14" s="136">
        <f t="shared" si="0"/>
        <v>7.6172465164811489E-4</v>
      </c>
      <c r="D14" s="136">
        <v>213.6</v>
      </c>
      <c r="E14" s="136">
        <f t="shared" si="1"/>
        <v>2.0674000710551119E-3</v>
      </c>
      <c r="F14" s="136">
        <v>0</v>
      </c>
      <c r="G14" s="136">
        <f t="shared" si="2"/>
        <v>0</v>
      </c>
      <c r="H14" s="136">
        <v>0</v>
      </c>
      <c r="I14" s="136">
        <f t="shared" si="3"/>
        <v>0</v>
      </c>
      <c r="J14" s="136">
        <v>0</v>
      </c>
      <c r="K14" s="136">
        <f t="shared" si="4"/>
        <v>0</v>
      </c>
      <c r="L14" s="136">
        <v>0</v>
      </c>
      <c r="M14" s="136">
        <f t="shared" si="5"/>
        <v>0</v>
      </c>
      <c r="N14" s="136">
        <v>0</v>
      </c>
      <c r="O14" s="136">
        <f t="shared" si="6"/>
        <v>0</v>
      </c>
      <c r="P14" s="136">
        <v>0</v>
      </c>
      <c r="Q14" s="136">
        <f t="shared" si="7"/>
        <v>0</v>
      </c>
      <c r="R14" s="136">
        <v>0</v>
      </c>
      <c r="S14" s="136">
        <f t="shared" si="8"/>
        <v>0</v>
      </c>
      <c r="T14" s="136">
        <v>0</v>
      </c>
      <c r="U14" s="136">
        <f t="shared" si="9"/>
        <v>0</v>
      </c>
      <c r="V14" s="136">
        <v>0</v>
      </c>
      <c r="W14" s="136">
        <f t="shared" si="10"/>
        <v>0</v>
      </c>
      <c r="X14" s="136">
        <v>0</v>
      </c>
      <c r="Y14" s="136">
        <v>0</v>
      </c>
      <c r="Z14" s="136">
        <v>0</v>
      </c>
      <c r="AA14" s="136"/>
      <c r="AB14" s="136">
        <v>0</v>
      </c>
      <c r="AC14" s="136"/>
      <c r="AD14" s="136">
        <v>0</v>
      </c>
      <c r="AE14" s="136">
        <f t="shared" si="11"/>
        <v>0</v>
      </c>
      <c r="AF14" s="136">
        <v>0</v>
      </c>
      <c r="AG14" s="136">
        <f t="shared" si="12"/>
        <v>0</v>
      </c>
      <c r="AH14" s="136">
        <v>0</v>
      </c>
      <c r="AI14" s="136">
        <f t="shared" si="13"/>
        <v>0</v>
      </c>
      <c r="AJ14" s="136">
        <v>0</v>
      </c>
      <c r="AK14" s="136">
        <f t="shared" si="14"/>
        <v>0</v>
      </c>
      <c r="AL14" s="136">
        <v>0</v>
      </c>
      <c r="AM14" s="136">
        <f t="shared" si="15"/>
        <v>0</v>
      </c>
      <c r="AN14" s="136"/>
      <c r="AO14" s="136"/>
      <c r="AP14" s="136">
        <v>0</v>
      </c>
      <c r="AQ14" s="136"/>
      <c r="AR14" s="136">
        <v>0</v>
      </c>
      <c r="AS14" s="136">
        <f t="shared" si="16"/>
        <v>0</v>
      </c>
      <c r="AT14" s="136">
        <v>0</v>
      </c>
      <c r="AU14" s="136"/>
      <c r="AV14" s="136">
        <v>0</v>
      </c>
      <c r="AW14" s="136"/>
      <c r="AX14" s="136">
        <v>0</v>
      </c>
      <c r="AY14" s="136">
        <f t="shared" si="17"/>
        <v>0</v>
      </c>
      <c r="AZ14" s="136">
        <v>0</v>
      </c>
      <c r="BA14" s="136">
        <f t="shared" si="18"/>
        <v>0</v>
      </c>
    </row>
    <row r="15" spans="1:53" x14ac:dyDescent="0.35">
      <c r="A15" s="138">
        <v>850</v>
      </c>
      <c r="B15" s="136">
        <v>134.1</v>
      </c>
      <c r="C15" s="136">
        <f t="shared" si="0"/>
        <v>1.2979323479798245E-3</v>
      </c>
      <c r="D15" s="136">
        <v>323.8</v>
      </c>
      <c r="E15" s="136">
        <f t="shared" si="1"/>
        <v>3.1340081601481523E-3</v>
      </c>
      <c r="F15" s="136">
        <v>0</v>
      </c>
      <c r="G15" s="136">
        <f t="shared" si="2"/>
        <v>0</v>
      </c>
      <c r="H15" s="136">
        <v>0</v>
      </c>
      <c r="I15" s="136">
        <f t="shared" si="3"/>
        <v>0</v>
      </c>
      <c r="J15" s="136">
        <v>0</v>
      </c>
      <c r="K15" s="136">
        <f t="shared" si="4"/>
        <v>0</v>
      </c>
      <c r="L15" s="136">
        <v>0</v>
      </c>
      <c r="M15" s="136">
        <f t="shared" si="5"/>
        <v>0</v>
      </c>
      <c r="N15" s="136">
        <v>0</v>
      </c>
      <c r="O15" s="136">
        <f t="shared" si="6"/>
        <v>0</v>
      </c>
      <c r="P15" s="136">
        <v>0</v>
      </c>
      <c r="Q15" s="136">
        <f t="shared" si="7"/>
        <v>0</v>
      </c>
      <c r="R15" s="136">
        <v>0</v>
      </c>
      <c r="S15" s="136">
        <f t="shared" si="8"/>
        <v>0</v>
      </c>
      <c r="T15" s="136">
        <v>0</v>
      </c>
      <c r="U15" s="136">
        <f t="shared" si="9"/>
        <v>0</v>
      </c>
      <c r="V15" s="136">
        <v>0</v>
      </c>
      <c r="W15" s="136">
        <f t="shared" si="10"/>
        <v>0</v>
      </c>
      <c r="X15" s="136">
        <v>0</v>
      </c>
      <c r="Y15" s="136">
        <v>0</v>
      </c>
      <c r="Z15" s="136">
        <v>0</v>
      </c>
      <c r="AA15" s="136"/>
      <c r="AB15" s="136">
        <v>0</v>
      </c>
      <c r="AC15" s="136"/>
      <c r="AD15" s="136">
        <v>0</v>
      </c>
      <c r="AE15" s="136">
        <f t="shared" si="11"/>
        <v>0</v>
      </c>
      <c r="AF15" s="136">
        <v>0</v>
      </c>
      <c r="AG15" s="136">
        <f t="shared" si="12"/>
        <v>0</v>
      </c>
      <c r="AH15" s="136">
        <v>0</v>
      </c>
      <c r="AI15" s="136">
        <f t="shared" si="13"/>
        <v>0</v>
      </c>
      <c r="AJ15" s="136">
        <v>0</v>
      </c>
      <c r="AK15" s="136">
        <f t="shared" si="14"/>
        <v>0</v>
      </c>
      <c r="AL15" s="136">
        <v>0</v>
      </c>
      <c r="AM15" s="136">
        <f t="shared" si="15"/>
        <v>0</v>
      </c>
      <c r="AN15" s="136"/>
      <c r="AO15" s="136"/>
      <c r="AP15" s="136">
        <v>0</v>
      </c>
      <c r="AQ15" s="136"/>
      <c r="AR15" s="136">
        <v>0</v>
      </c>
      <c r="AS15" s="136">
        <f t="shared" si="16"/>
        <v>0</v>
      </c>
      <c r="AT15" s="136">
        <v>0</v>
      </c>
      <c r="AU15" s="136"/>
      <c r="AV15" s="136">
        <v>0</v>
      </c>
      <c r="AW15" s="136"/>
      <c r="AX15" s="136">
        <v>1.35</v>
      </c>
      <c r="AY15" s="136">
        <f t="shared" si="17"/>
        <v>2.1777388388923234E-6</v>
      </c>
      <c r="AZ15" s="136">
        <v>1.7</v>
      </c>
      <c r="BA15" s="136">
        <f t="shared" si="18"/>
        <v>2.3505752546774284E-6</v>
      </c>
    </row>
    <row r="16" spans="1:53" x14ac:dyDescent="0.35">
      <c r="A16" s="138">
        <v>875</v>
      </c>
      <c r="B16" s="136">
        <v>266.5</v>
      </c>
      <c r="C16" s="136">
        <f t="shared" si="0"/>
        <v>2.5794106691769073E-3</v>
      </c>
      <c r="D16" s="136">
        <v>559.29999999999995</v>
      </c>
      <c r="E16" s="136">
        <f t="shared" si="1"/>
        <v>5.4133748115221163E-3</v>
      </c>
      <c r="F16" s="136">
        <v>0</v>
      </c>
      <c r="G16" s="136">
        <f t="shared" si="2"/>
        <v>0</v>
      </c>
      <c r="H16" s="136">
        <v>0</v>
      </c>
      <c r="I16" s="136">
        <f t="shared" si="3"/>
        <v>0</v>
      </c>
      <c r="J16" s="136">
        <v>0</v>
      </c>
      <c r="K16" s="136">
        <f t="shared" si="4"/>
        <v>0</v>
      </c>
      <c r="L16" s="136">
        <v>0</v>
      </c>
      <c r="M16" s="136">
        <f t="shared" si="5"/>
        <v>0</v>
      </c>
      <c r="N16" s="136">
        <v>0</v>
      </c>
      <c r="O16" s="136">
        <f t="shared" si="6"/>
        <v>0</v>
      </c>
      <c r="P16" s="136">
        <v>0</v>
      </c>
      <c r="Q16" s="136">
        <f t="shared" si="7"/>
        <v>0</v>
      </c>
      <c r="R16" s="136">
        <v>0</v>
      </c>
      <c r="S16" s="136">
        <f t="shared" si="8"/>
        <v>0</v>
      </c>
      <c r="T16" s="136">
        <v>0</v>
      </c>
      <c r="U16" s="136">
        <f t="shared" si="9"/>
        <v>0</v>
      </c>
      <c r="V16" s="136">
        <v>1.3</v>
      </c>
      <c r="W16" s="136">
        <f t="shared" si="10"/>
        <v>3.1456227672889112E-6</v>
      </c>
      <c r="X16" s="136">
        <v>0</v>
      </c>
      <c r="Y16" s="136">
        <v>0</v>
      </c>
      <c r="Z16" s="136">
        <v>0</v>
      </c>
      <c r="AA16" s="136"/>
      <c r="AB16" s="136">
        <v>0</v>
      </c>
      <c r="AC16" s="136"/>
      <c r="AD16" s="136">
        <v>0</v>
      </c>
      <c r="AE16" s="136">
        <f t="shared" si="11"/>
        <v>0</v>
      </c>
      <c r="AF16" s="136">
        <v>1.2</v>
      </c>
      <c r="AG16" s="136">
        <f t="shared" si="12"/>
        <v>3.8715357135863522E-6</v>
      </c>
      <c r="AH16" s="136">
        <v>0</v>
      </c>
      <c r="AI16" s="136">
        <f t="shared" si="13"/>
        <v>0</v>
      </c>
      <c r="AJ16" s="136">
        <v>0</v>
      </c>
      <c r="AK16" s="136">
        <f t="shared" si="14"/>
        <v>0</v>
      </c>
      <c r="AL16" s="136">
        <v>0</v>
      </c>
      <c r="AM16" s="136">
        <f t="shared" si="15"/>
        <v>0</v>
      </c>
      <c r="AN16" s="136"/>
      <c r="AO16" s="136"/>
      <c r="AP16" s="136">
        <v>0</v>
      </c>
      <c r="AQ16" s="136"/>
      <c r="AR16" s="136">
        <v>0</v>
      </c>
      <c r="AS16" s="136">
        <f t="shared" si="16"/>
        <v>0</v>
      </c>
      <c r="AT16" s="136">
        <v>1.1299999999999999</v>
      </c>
      <c r="AU16" s="136"/>
      <c r="AV16" s="136">
        <v>1.3</v>
      </c>
      <c r="AW16" s="136"/>
      <c r="AX16" s="136">
        <v>3.7</v>
      </c>
      <c r="AY16" s="136">
        <f t="shared" si="17"/>
        <v>5.9686175584456269E-6</v>
      </c>
      <c r="AZ16" s="136">
        <v>3.8</v>
      </c>
      <c r="BA16" s="136">
        <f t="shared" si="18"/>
        <v>5.2542270398671923E-6</v>
      </c>
    </row>
    <row r="17" spans="1:53" x14ac:dyDescent="0.35">
      <c r="A17" s="137">
        <v>900</v>
      </c>
      <c r="B17" s="136">
        <v>369</v>
      </c>
      <c r="C17" s="136">
        <f t="shared" si="0"/>
        <v>3.57149169578341E-3</v>
      </c>
      <c r="D17" s="136">
        <v>688.4</v>
      </c>
      <c r="E17" s="136">
        <f t="shared" si="1"/>
        <v>6.6629129630821123E-3</v>
      </c>
      <c r="F17" s="136">
        <v>3.9</v>
      </c>
      <c r="G17" s="136">
        <f t="shared" si="2"/>
        <v>1.8873736603733467E-5</v>
      </c>
      <c r="H17" s="136">
        <v>0</v>
      </c>
      <c r="I17" s="136">
        <f t="shared" si="3"/>
        <v>0</v>
      </c>
      <c r="J17" s="136">
        <v>0</v>
      </c>
      <c r="K17" s="136">
        <f t="shared" si="4"/>
        <v>0</v>
      </c>
      <c r="L17" s="136">
        <v>1</v>
      </c>
      <c r="M17" s="136">
        <f t="shared" si="5"/>
        <v>3.2262797613219603E-6</v>
      </c>
      <c r="N17" s="136">
        <v>0</v>
      </c>
      <c r="O17" s="136">
        <f t="shared" si="6"/>
        <v>0</v>
      </c>
      <c r="P17" s="136">
        <v>1.2</v>
      </c>
      <c r="Q17" s="136">
        <f t="shared" si="7"/>
        <v>3.8715357135863522E-6</v>
      </c>
      <c r="R17" s="136">
        <v>1.9</v>
      </c>
      <c r="S17" s="136">
        <f t="shared" si="8"/>
        <v>9.1948973197675863E-6</v>
      </c>
      <c r="T17" s="136">
        <v>0</v>
      </c>
      <c r="U17" s="136">
        <f t="shared" si="9"/>
        <v>0</v>
      </c>
      <c r="V17" s="136">
        <v>2.4</v>
      </c>
      <c r="W17" s="136">
        <f t="shared" si="10"/>
        <v>5.8073035703795287E-6</v>
      </c>
      <c r="X17" s="136">
        <v>0</v>
      </c>
      <c r="Y17" s="136">
        <v>0</v>
      </c>
      <c r="Z17" s="136">
        <v>0</v>
      </c>
      <c r="AA17" s="136"/>
      <c r="AB17" s="136">
        <v>0</v>
      </c>
      <c r="AC17" s="136"/>
      <c r="AD17" s="136">
        <v>0</v>
      </c>
      <c r="AE17" s="136">
        <f t="shared" si="11"/>
        <v>0</v>
      </c>
      <c r="AF17" s="136">
        <v>2.6</v>
      </c>
      <c r="AG17" s="136">
        <f t="shared" si="12"/>
        <v>8.3883273794370971E-6</v>
      </c>
      <c r="AH17" s="136">
        <v>1</v>
      </c>
      <c r="AI17" s="136">
        <f t="shared" si="13"/>
        <v>3.2262797613219603E-6</v>
      </c>
      <c r="AJ17" s="136">
        <v>0</v>
      </c>
      <c r="AK17" s="136">
        <f t="shared" si="14"/>
        <v>0</v>
      </c>
      <c r="AL17" s="136">
        <v>0</v>
      </c>
      <c r="AM17" s="136">
        <f t="shared" si="15"/>
        <v>0</v>
      </c>
      <c r="AN17" s="136"/>
      <c r="AO17" s="136"/>
      <c r="AP17" s="136">
        <v>0</v>
      </c>
      <c r="AQ17" s="136"/>
      <c r="AR17" s="136">
        <v>1.36</v>
      </c>
      <c r="AS17" s="136">
        <f t="shared" si="16"/>
        <v>3.2908053565483999E-6</v>
      </c>
      <c r="AT17" s="136">
        <v>1.83</v>
      </c>
      <c r="AU17" s="136"/>
      <c r="AV17" s="136">
        <v>1.92</v>
      </c>
      <c r="AW17" s="136"/>
      <c r="AX17" s="136">
        <v>14.8</v>
      </c>
      <c r="AY17" s="136">
        <f t="shared" si="17"/>
        <v>2.3874470233782507E-5</v>
      </c>
      <c r="AZ17" s="136">
        <v>8.1999999999999993</v>
      </c>
      <c r="BA17" s="136">
        <f t="shared" si="18"/>
        <v>1.1338068875502887E-5</v>
      </c>
    </row>
    <row r="18" spans="1:53" s="141" customFormat="1" x14ac:dyDescent="0.35">
      <c r="A18" s="138">
        <v>925</v>
      </c>
      <c r="B18" s="139">
        <v>619.9</v>
      </c>
      <c r="C18" s="139">
        <f t="shared" si="0"/>
        <v>5.9999124721304489E-3</v>
      </c>
      <c r="D18" s="139">
        <v>903</v>
      </c>
      <c r="E18" s="139">
        <f t="shared" si="1"/>
        <v>8.7399918734211903E-3</v>
      </c>
      <c r="F18" s="139">
        <v>7.7</v>
      </c>
      <c r="G18" s="139">
        <f t="shared" si="2"/>
        <v>3.726353124326864E-5</v>
      </c>
      <c r="H18" s="139">
        <v>1.1000000000000001</v>
      </c>
      <c r="I18" s="136">
        <f t="shared" si="3"/>
        <v>5.323361606181235E-6</v>
      </c>
      <c r="J18" s="139">
        <v>0</v>
      </c>
      <c r="K18" s="139">
        <f t="shared" si="4"/>
        <v>0</v>
      </c>
      <c r="L18" s="139">
        <v>2.4</v>
      </c>
      <c r="M18" s="136">
        <f t="shared" si="5"/>
        <v>7.7430714271727043E-6</v>
      </c>
      <c r="N18" s="139">
        <v>1</v>
      </c>
      <c r="O18" s="136">
        <f t="shared" si="6"/>
        <v>3.2262797613219603E-6</v>
      </c>
      <c r="P18" s="139">
        <v>2.1</v>
      </c>
      <c r="Q18" s="136">
        <f t="shared" si="7"/>
        <v>6.7751874987761169E-6</v>
      </c>
      <c r="R18" s="139">
        <v>4.9000000000000004</v>
      </c>
      <c r="S18" s="139">
        <f t="shared" si="8"/>
        <v>2.3713156245716409E-5</v>
      </c>
      <c r="T18" s="139">
        <v>0</v>
      </c>
      <c r="U18" s="139">
        <f t="shared" si="9"/>
        <v>0</v>
      </c>
      <c r="V18" s="139">
        <v>4.5999999999999996</v>
      </c>
      <c r="W18" s="139">
        <f t="shared" si="10"/>
        <v>1.1130665176560763E-5</v>
      </c>
      <c r="X18" s="136">
        <v>0</v>
      </c>
      <c r="Y18" s="136">
        <v>0</v>
      </c>
      <c r="Z18" s="139">
        <v>1.1200000000000001</v>
      </c>
      <c r="AA18" s="139"/>
      <c r="AB18" s="139">
        <v>0</v>
      </c>
      <c r="AC18" s="139"/>
      <c r="AD18" s="139">
        <v>1.8</v>
      </c>
      <c r="AE18" s="139">
        <f t="shared" si="11"/>
        <v>4.3554776777846467E-6</v>
      </c>
      <c r="AF18" s="139">
        <v>5.6</v>
      </c>
      <c r="AG18" s="139">
        <f t="shared" si="12"/>
        <v>1.8067166663402976E-5</v>
      </c>
      <c r="AH18" s="139">
        <v>1.78</v>
      </c>
      <c r="AI18" s="136">
        <f t="shared" si="13"/>
        <v>5.7427779751530899E-6</v>
      </c>
      <c r="AJ18" s="139">
        <v>1.65</v>
      </c>
      <c r="AK18" s="136">
        <f t="shared" si="14"/>
        <v>3.1940169637087405E-6</v>
      </c>
      <c r="AL18" s="139">
        <v>0</v>
      </c>
      <c r="AM18" s="136">
        <f t="shared" si="15"/>
        <v>0</v>
      </c>
      <c r="AN18" s="136"/>
      <c r="AO18" s="136"/>
      <c r="AP18" s="139">
        <v>0</v>
      </c>
      <c r="AQ18" s="139"/>
      <c r="AR18" s="139">
        <v>2.2000000000000002</v>
      </c>
      <c r="AS18" s="136">
        <f t="shared" si="16"/>
        <v>5.323361606181235E-6</v>
      </c>
      <c r="AT18" s="139">
        <v>3.7</v>
      </c>
      <c r="AU18" s="139"/>
      <c r="AV18" s="139">
        <v>3.6</v>
      </c>
      <c r="AW18" s="139"/>
      <c r="AX18" s="139">
        <v>59.51</v>
      </c>
      <c r="AY18" s="136">
        <f t="shared" si="17"/>
        <v>9.5997954298134922E-5</v>
      </c>
      <c r="AZ18" s="139">
        <v>17.8</v>
      </c>
      <c r="BA18" s="136">
        <f t="shared" si="18"/>
        <v>2.4611905607798958E-5</v>
      </c>
    </row>
    <row r="19" spans="1:53" x14ac:dyDescent="0.35">
      <c r="A19" s="138">
        <v>950</v>
      </c>
      <c r="B19" s="136">
        <v>991.9</v>
      </c>
      <c r="C19" s="136">
        <f t="shared" si="0"/>
        <v>9.6004406857657567E-3</v>
      </c>
      <c r="D19" s="136">
        <v>1113.7</v>
      </c>
      <c r="E19" s="136">
        <f t="shared" si="1"/>
        <v>1.0779323310552803E-2</v>
      </c>
      <c r="F19" s="136">
        <v>16.8</v>
      </c>
      <c r="G19" s="136">
        <f t="shared" si="2"/>
        <v>8.1302249985313403E-5</v>
      </c>
      <c r="H19" s="136">
        <v>1.6</v>
      </c>
      <c r="I19" s="136">
        <f t="shared" si="3"/>
        <v>7.7430714271727043E-6</v>
      </c>
      <c r="J19" s="136">
        <v>1.1000000000000001</v>
      </c>
      <c r="K19" s="136">
        <f t="shared" si="4"/>
        <v>5.323361606181235E-6</v>
      </c>
      <c r="L19" s="136">
        <v>4.9000000000000004</v>
      </c>
      <c r="M19" s="136">
        <f t="shared" si="5"/>
        <v>1.5808770830477605E-5</v>
      </c>
      <c r="N19" s="136">
        <v>1.7</v>
      </c>
      <c r="O19" s="136">
        <f t="shared" si="6"/>
        <v>5.4846755942473323E-6</v>
      </c>
      <c r="P19" s="136">
        <v>3</v>
      </c>
      <c r="Q19" s="136">
        <f t="shared" si="7"/>
        <v>9.6788392839658808E-6</v>
      </c>
      <c r="R19" s="136">
        <v>6.9</v>
      </c>
      <c r="S19" s="136">
        <f t="shared" si="8"/>
        <v>3.339199552968229E-5</v>
      </c>
      <c r="T19" s="136">
        <v>1.35</v>
      </c>
      <c r="U19" s="136">
        <f t="shared" si="9"/>
        <v>3.2666082583384848E-6</v>
      </c>
      <c r="V19" s="136">
        <v>8.5</v>
      </c>
      <c r="W19" s="136">
        <f t="shared" si="10"/>
        <v>2.0567533478427498E-5</v>
      </c>
      <c r="X19" s="136">
        <v>0</v>
      </c>
      <c r="Y19" s="136">
        <v>0</v>
      </c>
      <c r="Z19" s="136">
        <v>0</v>
      </c>
      <c r="AA19" s="136"/>
      <c r="AB19" s="136">
        <v>1.1000000000000001</v>
      </c>
      <c r="AC19" s="136"/>
      <c r="AD19" s="136">
        <v>2.2000000000000002</v>
      </c>
      <c r="AE19" s="136">
        <f t="shared" si="11"/>
        <v>5.323361606181235E-6</v>
      </c>
      <c r="AF19" s="136">
        <v>10.5</v>
      </c>
      <c r="AG19" s="136">
        <f t="shared" si="12"/>
        <v>3.3875937493880585E-5</v>
      </c>
      <c r="AH19" s="136">
        <v>3.2</v>
      </c>
      <c r="AI19" s="136">
        <f t="shared" si="13"/>
        <v>1.0324095236230272E-5</v>
      </c>
      <c r="AJ19" s="136">
        <v>2.7</v>
      </c>
      <c r="AK19" s="136">
        <f t="shared" si="14"/>
        <v>5.2265732133415756E-6</v>
      </c>
      <c r="AL19" s="136">
        <v>0</v>
      </c>
      <c r="AM19" s="136">
        <f t="shared" si="15"/>
        <v>0</v>
      </c>
      <c r="AN19" s="136"/>
      <c r="AO19" s="136"/>
      <c r="AP19" s="136">
        <v>1.4</v>
      </c>
      <c r="AQ19" s="136"/>
      <c r="AR19" s="136">
        <v>2.9</v>
      </c>
      <c r="AS19" s="136">
        <f t="shared" si="16"/>
        <v>7.0171584808752634E-6</v>
      </c>
      <c r="AT19" s="136">
        <v>4.3</v>
      </c>
      <c r="AU19" s="136"/>
      <c r="AV19" s="136">
        <v>4.7</v>
      </c>
      <c r="AW19" s="136"/>
      <c r="AX19" s="136">
        <v>147.12</v>
      </c>
      <c r="AY19" s="136">
        <f t="shared" si="17"/>
        <v>2.3732513924284342E-4</v>
      </c>
      <c r="AZ19" s="136">
        <v>32.82</v>
      </c>
      <c r="BA19" s="136">
        <f t="shared" si="18"/>
        <v>4.5379929328537173E-5</v>
      </c>
    </row>
    <row r="20" spans="1:53" x14ac:dyDescent="0.35">
      <c r="A20" s="138">
        <v>975</v>
      </c>
      <c r="B20" s="136">
        <v>1571.3</v>
      </c>
      <c r="C20" s="136">
        <f t="shared" si="0"/>
        <v>1.5208360166895588E-2</v>
      </c>
      <c r="D20" s="136">
        <v>1127.7</v>
      </c>
      <c r="E20" s="136">
        <f t="shared" si="1"/>
        <v>1.0914827060528324E-2</v>
      </c>
      <c r="F20" s="136">
        <v>47.2</v>
      </c>
      <c r="G20" s="136">
        <f t="shared" si="2"/>
        <v>2.2842060710159481E-4</v>
      </c>
      <c r="H20" s="136">
        <v>1.1000000000000001</v>
      </c>
      <c r="I20" s="136">
        <f t="shared" si="3"/>
        <v>5.323361606181235E-6</v>
      </c>
      <c r="J20" s="136">
        <v>2.2000000000000002</v>
      </c>
      <c r="K20" s="136">
        <f t="shared" si="4"/>
        <v>1.064672321236247E-5</v>
      </c>
      <c r="L20" s="136">
        <v>8.4</v>
      </c>
      <c r="M20" s="136">
        <f t="shared" si="5"/>
        <v>2.7100749995104468E-5</v>
      </c>
      <c r="N20" s="136">
        <v>2.7</v>
      </c>
      <c r="O20" s="136">
        <f t="shared" si="6"/>
        <v>8.7109553555692934E-6</v>
      </c>
      <c r="P20" s="136">
        <v>2.2000000000000002</v>
      </c>
      <c r="Q20" s="136">
        <f t="shared" si="7"/>
        <v>7.0978154749083133E-6</v>
      </c>
      <c r="R20" s="136">
        <v>4.5999999999999996</v>
      </c>
      <c r="S20" s="136">
        <f t="shared" si="8"/>
        <v>2.2261330353121526E-5</v>
      </c>
      <c r="T20" s="136">
        <v>2.1</v>
      </c>
      <c r="U20" s="136">
        <f t="shared" si="9"/>
        <v>5.0813906240820877E-6</v>
      </c>
      <c r="V20" s="136">
        <v>10.4</v>
      </c>
      <c r="W20" s="136">
        <f t="shared" si="10"/>
        <v>2.516498213831129E-5</v>
      </c>
      <c r="X20" s="136">
        <v>0</v>
      </c>
      <c r="Y20" s="136">
        <v>0</v>
      </c>
      <c r="Z20" s="136">
        <v>0</v>
      </c>
      <c r="AA20" s="136"/>
      <c r="AB20" s="136">
        <v>0</v>
      </c>
      <c r="AC20" s="136"/>
      <c r="AD20" s="136">
        <v>3</v>
      </c>
      <c r="AE20" s="136">
        <f t="shared" si="11"/>
        <v>7.2591294629744106E-6</v>
      </c>
      <c r="AF20" s="136">
        <v>13.5</v>
      </c>
      <c r="AG20" s="136">
        <f t="shared" si="12"/>
        <v>4.3554776777846462E-5</v>
      </c>
      <c r="AH20" s="136">
        <v>3.6</v>
      </c>
      <c r="AI20" s="136">
        <f t="shared" si="13"/>
        <v>1.1614607140759057E-5</v>
      </c>
      <c r="AJ20" s="136">
        <v>3.3</v>
      </c>
      <c r="AK20" s="136">
        <f t="shared" si="14"/>
        <v>6.388033927417481E-6</v>
      </c>
      <c r="AL20" s="136">
        <v>1.6</v>
      </c>
      <c r="AM20" s="136">
        <f t="shared" si="15"/>
        <v>3.0972285708690819E-6</v>
      </c>
      <c r="AN20" s="136"/>
      <c r="AO20" s="136"/>
      <c r="AP20" s="136">
        <v>1.3</v>
      </c>
      <c r="AQ20" s="136"/>
      <c r="AR20" s="136">
        <v>2.7</v>
      </c>
      <c r="AS20" s="136">
        <f t="shared" si="16"/>
        <v>6.5332165166769697E-6</v>
      </c>
      <c r="AT20" s="136">
        <v>3.1</v>
      </c>
      <c r="AU20" s="136"/>
      <c r="AV20" s="136">
        <v>4</v>
      </c>
      <c r="AW20" s="136"/>
      <c r="AX20" s="136">
        <v>218.39</v>
      </c>
      <c r="AY20" s="136">
        <f t="shared" si="17"/>
        <v>3.5229361853755147E-4</v>
      </c>
      <c r="AZ20" s="136">
        <v>36.11</v>
      </c>
      <c r="BA20" s="136">
        <f t="shared" si="18"/>
        <v>4.9928983792001131E-5</v>
      </c>
    </row>
    <row r="21" spans="1:53" x14ac:dyDescent="0.35">
      <c r="A21" s="137">
        <v>1000</v>
      </c>
      <c r="B21" s="136">
        <v>1572.2</v>
      </c>
      <c r="C21" s="136">
        <f t="shared" si="0"/>
        <v>1.5217071122251158E-2</v>
      </c>
      <c r="D21" s="136">
        <v>1699.5</v>
      </c>
      <c r="E21" s="136">
        <f t="shared" si="1"/>
        <v>1.6449187363100016E-2</v>
      </c>
      <c r="F21" s="136">
        <v>42.9</v>
      </c>
      <c r="G21" s="136">
        <f t="shared" si="2"/>
        <v>2.0761110264106813E-4</v>
      </c>
      <c r="H21" s="136">
        <v>0</v>
      </c>
      <c r="I21" s="136">
        <f t="shared" si="3"/>
        <v>0</v>
      </c>
      <c r="J21" s="136">
        <v>2.6</v>
      </c>
      <c r="K21" s="136">
        <f t="shared" si="4"/>
        <v>1.2582491069155645E-5</v>
      </c>
      <c r="L21" s="136">
        <v>4.3</v>
      </c>
      <c r="M21" s="136">
        <f t="shared" si="5"/>
        <v>1.3873002973684429E-5</v>
      </c>
      <c r="N21" s="136">
        <v>1.4</v>
      </c>
      <c r="O21" s="136">
        <f t="shared" si="6"/>
        <v>4.5167916658507441E-6</v>
      </c>
      <c r="P21" s="136">
        <v>0</v>
      </c>
      <c r="Q21" s="136">
        <f t="shared" si="7"/>
        <v>0</v>
      </c>
      <c r="R21" s="136">
        <v>4.4000000000000004</v>
      </c>
      <c r="S21" s="136">
        <f t="shared" si="8"/>
        <v>2.129344642472494E-5</v>
      </c>
      <c r="T21" s="136">
        <v>1.4</v>
      </c>
      <c r="U21" s="136">
        <f t="shared" si="9"/>
        <v>3.387593749388058E-6</v>
      </c>
      <c r="V21" s="136">
        <v>5.4</v>
      </c>
      <c r="W21" s="136">
        <f t="shared" si="10"/>
        <v>1.3066433033353939E-5</v>
      </c>
      <c r="X21" s="136">
        <v>0</v>
      </c>
      <c r="Y21" s="136">
        <v>0</v>
      </c>
      <c r="Z21" s="136">
        <v>0</v>
      </c>
      <c r="AA21" s="136"/>
      <c r="AB21" s="136">
        <v>0</v>
      </c>
      <c r="AC21" s="136"/>
      <c r="AD21" s="136">
        <v>1.3</v>
      </c>
      <c r="AE21" s="136">
        <f t="shared" si="11"/>
        <v>3.1456227672889112E-6</v>
      </c>
      <c r="AF21" s="136">
        <v>5</v>
      </c>
      <c r="AG21" s="136">
        <f t="shared" si="12"/>
        <v>1.6131398806609801E-5</v>
      </c>
      <c r="AH21" s="136">
        <v>1.6</v>
      </c>
      <c r="AI21" s="136">
        <f t="shared" si="13"/>
        <v>5.1620476181151359E-6</v>
      </c>
      <c r="AJ21" s="136">
        <v>1.2</v>
      </c>
      <c r="AK21" s="136">
        <f t="shared" si="14"/>
        <v>2.3229214281518116E-6</v>
      </c>
      <c r="AL21" s="136">
        <v>0</v>
      </c>
      <c r="AM21" s="136">
        <f t="shared" si="15"/>
        <v>0</v>
      </c>
      <c r="AN21" s="136"/>
      <c r="AO21" s="136"/>
      <c r="AP21" s="136">
        <v>0</v>
      </c>
      <c r="AQ21" s="136"/>
      <c r="AR21" s="136">
        <v>1.3</v>
      </c>
      <c r="AS21" s="136">
        <f t="shared" si="16"/>
        <v>3.1456227672889112E-6</v>
      </c>
      <c r="AT21" s="136">
        <v>1.3</v>
      </c>
      <c r="AU21" s="136"/>
      <c r="AV21" s="136">
        <v>1.2</v>
      </c>
      <c r="AW21" s="136"/>
      <c r="AX21" s="136">
        <v>122.012</v>
      </c>
      <c r="AY21" s="136">
        <f t="shared" si="17"/>
        <v>1.9682242311920748E-4</v>
      </c>
      <c r="AZ21" s="136">
        <v>13.43</v>
      </c>
      <c r="BA21" s="136">
        <f t="shared" si="18"/>
        <v>1.8569544511951683E-5</v>
      </c>
    </row>
    <row r="22" spans="1:53" x14ac:dyDescent="0.35">
      <c r="A22" s="137">
        <v>1025</v>
      </c>
      <c r="B22" s="136">
        <v>707.5</v>
      </c>
      <c r="C22" s="136">
        <f t="shared" si="0"/>
        <v>6.8477787934058607E-3</v>
      </c>
      <c r="D22" s="136">
        <v>2780</v>
      </c>
      <c r="E22" s="136">
        <f t="shared" si="1"/>
        <v>2.690717320942515E-2</v>
      </c>
      <c r="F22" s="136">
        <v>5.1100000000000003</v>
      </c>
      <c r="G22" s="136">
        <f t="shared" si="2"/>
        <v>2.4729434370532828E-5</v>
      </c>
      <c r="H22" s="136">
        <v>0</v>
      </c>
      <c r="I22" s="136">
        <f t="shared" si="3"/>
        <v>0</v>
      </c>
      <c r="J22" s="136">
        <v>0</v>
      </c>
      <c r="K22" s="136">
        <f t="shared" si="4"/>
        <v>0</v>
      </c>
      <c r="L22" s="136">
        <v>1.2</v>
      </c>
      <c r="M22" s="136">
        <f t="shared" si="5"/>
        <v>3.8715357135863522E-6</v>
      </c>
      <c r="N22" s="136">
        <v>1</v>
      </c>
      <c r="O22" s="136">
        <f t="shared" si="6"/>
        <v>3.2262797613219603E-6</v>
      </c>
      <c r="P22" s="136">
        <v>0</v>
      </c>
      <c r="Q22" s="136">
        <f t="shared" si="7"/>
        <v>0</v>
      </c>
      <c r="R22" s="136">
        <v>0</v>
      </c>
      <c r="S22" s="136">
        <f t="shared" si="8"/>
        <v>0</v>
      </c>
      <c r="T22" s="136">
        <v>0</v>
      </c>
      <c r="U22" s="136">
        <f t="shared" si="9"/>
        <v>0</v>
      </c>
      <c r="V22" s="136">
        <v>1.2</v>
      </c>
      <c r="W22" s="136">
        <f t="shared" si="10"/>
        <v>2.9036517851897643E-6</v>
      </c>
      <c r="X22" s="136">
        <v>0</v>
      </c>
      <c r="Y22" s="136">
        <v>0</v>
      </c>
      <c r="Z22" s="136">
        <v>0</v>
      </c>
      <c r="AA22" s="136"/>
      <c r="AB22" s="136">
        <v>0</v>
      </c>
      <c r="AC22" s="136"/>
      <c r="AD22" s="136">
        <v>0</v>
      </c>
      <c r="AE22" s="136">
        <f t="shared" si="11"/>
        <v>0</v>
      </c>
      <c r="AF22" s="136">
        <v>1.5</v>
      </c>
      <c r="AG22" s="136">
        <f t="shared" si="12"/>
        <v>4.8394196419829404E-6</v>
      </c>
      <c r="AH22" s="136">
        <v>0</v>
      </c>
      <c r="AI22" s="136">
        <f t="shared" si="13"/>
        <v>0</v>
      </c>
      <c r="AJ22" s="136">
        <v>0</v>
      </c>
      <c r="AK22" s="136">
        <f t="shared" si="14"/>
        <v>0</v>
      </c>
      <c r="AL22" s="136">
        <v>0</v>
      </c>
      <c r="AM22" s="136">
        <f t="shared" si="15"/>
        <v>0</v>
      </c>
      <c r="AN22" s="136"/>
      <c r="AO22" s="136"/>
      <c r="AP22" s="136">
        <v>0</v>
      </c>
      <c r="AQ22" s="136"/>
      <c r="AR22" s="136">
        <v>0</v>
      </c>
      <c r="AS22" s="136">
        <f t="shared" si="16"/>
        <v>0</v>
      </c>
      <c r="AT22" s="136">
        <v>0</v>
      </c>
      <c r="AU22" s="136"/>
      <c r="AV22" s="136">
        <v>0</v>
      </c>
      <c r="AW22" s="136"/>
      <c r="AX22" s="136">
        <v>29.17</v>
      </c>
      <c r="AY22" s="136">
        <f t="shared" si="17"/>
        <v>4.7055290318880789E-5</v>
      </c>
      <c r="AZ22" s="136">
        <v>1.87</v>
      </c>
      <c r="BA22" s="136">
        <f t="shared" si="18"/>
        <v>2.585632780145171E-6</v>
      </c>
    </row>
    <row r="23" spans="1:53" x14ac:dyDescent="0.35">
      <c r="A23" s="138">
        <v>1050</v>
      </c>
      <c r="B23" s="136">
        <v>314.8</v>
      </c>
      <c r="C23" s="136">
        <f t="shared" si="0"/>
        <v>3.0468986065924596E-3</v>
      </c>
      <c r="D23" s="136">
        <v>3454.6</v>
      </c>
      <c r="E23" s="136">
        <f t="shared" si="1"/>
        <v>3.343651819038853E-2</v>
      </c>
      <c r="F23" s="136">
        <v>3.35</v>
      </c>
      <c r="G23" s="136">
        <f t="shared" si="2"/>
        <v>1.6212055800642851E-5</v>
      </c>
      <c r="H23" s="136">
        <v>0</v>
      </c>
      <c r="I23" s="136">
        <f t="shared" si="3"/>
        <v>0</v>
      </c>
      <c r="J23" s="136">
        <v>0</v>
      </c>
      <c r="K23" s="136">
        <f t="shared" si="4"/>
        <v>0</v>
      </c>
      <c r="L23" s="136">
        <v>0</v>
      </c>
      <c r="M23" s="136">
        <f t="shared" si="5"/>
        <v>0</v>
      </c>
      <c r="N23" s="136">
        <v>0</v>
      </c>
      <c r="O23" s="136">
        <f t="shared" si="6"/>
        <v>0</v>
      </c>
      <c r="P23" s="136">
        <v>0</v>
      </c>
      <c r="Q23" s="136">
        <f t="shared" si="7"/>
        <v>0</v>
      </c>
      <c r="R23" s="136">
        <v>0</v>
      </c>
      <c r="S23" s="136">
        <f t="shared" si="8"/>
        <v>0</v>
      </c>
      <c r="T23" s="136">
        <v>0</v>
      </c>
      <c r="U23" s="136">
        <f t="shared" si="9"/>
        <v>0</v>
      </c>
      <c r="V23" s="136">
        <v>0</v>
      </c>
      <c r="W23" s="136">
        <f t="shared" si="10"/>
        <v>0</v>
      </c>
      <c r="X23" s="136">
        <v>0</v>
      </c>
      <c r="Y23" s="136">
        <v>0</v>
      </c>
      <c r="Z23" s="136">
        <v>0</v>
      </c>
      <c r="AA23" s="136"/>
      <c r="AB23" s="136">
        <v>0</v>
      </c>
      <c r="AC23" s="136"/>
      <c r="AD23" s="136">
        <v>0</v>
      </c>
      <c r="AE23" s="136">
        <f t="shared" si="11"/>
        <v>0</v>
      </c>
      <c r="AF23" s="136">
        <v>0</v>
      </c>
      <c r="AG23" s="136">
        <f t="shared" si="12"/>
        <v>0</v>
      </c>
      <c r="AH23" s="136">
        <v>0</v>
      </c>
      <c r="AI23" s="136">
        <f t="shared" si="13"/>
        <v>0</v>
      </c>
      <c r="AJ23" s="136">
        <v>0</v>
      </c>
      <c r="AK23" s="136">
        <f t="shared" si="14"/>
        <v>0</v>
      </c>
      <c r="AL23" s="136">
        <v>0</v>
      </c>
      <c r="AM23" s="136">
        <f t="shared" si="15"/>
        <v>0</v>
      </c>
      <c r="AN23" s="136"/>
      <c r="AO23" s="136"/>
      <c r="AP23" s="136">
        <v>0</v>
      </c>
      <c r="AQ23" s="136"/>
      <c r="AR23" s="136">
        <v>0</v>
      </c>
      <c r="AS23" s="136">
        <f t="shared" si="16"/>
        <v>0</v>
      </c>
      <c r="AT23" s="136">
        <v>0</v>
      </c>
      <c r="AU23" s="136"/>
      <c r="AV23" s="136">
        <v>0</v>
      </c>
      <c r="AW23" s="136"/>
      <c r="AX23" s="136">
        <v>18.670000000000002</v>
      </c>
      <c r="AY23" s="136">
        <f t="shared" si="17"/>
        <v>3.0117321571940503E-5</v>
      </c>
      <c r="AZ23" s="136">
        <v>0</v>
      </c>
      <c r="BA23" s="136">
        <f t="shared" si="18"/>
        <v>0</v>
      </c>
    </row>
    <row r="24" spans="1:53" x14ac:dyDescent="0.35">
      <c r="A24" s="138">
        <v>1075</v>
      </c>
      <c r="B24" s="136">
        <v>149.19999999999999</v>
      </c>
      <c r="C24" s="136">
        <f t="shared" si="0"/>
        <v>1.4440828211677093E-3</v>
      </c>
      <c r="D24" s="136">
        <v>3473.2</v>
      </c>
      <c r="E24" s="136">
        <f t="shared" si="1"/>
        <v>3.3616544601070296E-2</v>
      </c>
      <c r="F24" s="136">
        <v>0</v>
      </c>
      <c r="G24" s="136">
        <f t="shared" si="2"/>
        <v>0</v>
      </c>
      <c r="H24" s="136">
        <v>0</v>
      </c>
      <c r="I24" s="136">
        <f t="shared" si="3"/>
        <v>0</v>
      </c>
      <c r="J24" s="136">
        <v>0</v>
      </c>
      <c r="K24" s="136">
        <f t="shared" si="4"/>
        <v>0</v>
      </c>
      <c r="L24" s="136">
        <v>0</v>
      </c>
      <c r="M24" s="136">
        <f t="shared" si="5"/>
        <v>0</v>
      </c>
      <c r="N24" s="136">
        <v>0</v>
      </c>
      <c r="O24" s="136">
        <f t="shared" si="6"/>
        <v>0</v>
      </c>
      <c r="P24" s="136">
        <v>0</v>
      </c>
      <c r="Q24" s="136">
        <f t="shared" si="7"/>
        <v>0</v>
      </c>
      <c r="R24" s="136">
        <v>0</v>
      </c>
      <c r="S24" s="136">
        <f t="shared" si="8"/>
        <v>0</v>
      </c>
      <c r="T24" s="136">
        <v>0</v>
      </c>
      <c r="U24" s="136">
        <f t="shared" si="9"/>
        <v>0</v>
      </c>
      <c r="V24" s="136">
        <v>0</v>
      </c>
      <c r="W24" s="136">
        <f t="shared" si="10"/>
        <v>0</v>
      </c>
      <c r="X24" s="136">
        <v>0</v>
      </c>
      <c r="Y24" s="136">
        <v>0</v>
      </c>
      <c r="Z24" s="136">
        <v>0</v>
      </c>
      <c r="AA24" s="136"/>
      <c r="AB24" s="136">
        <v>0</v>
      </c>
      <c r="AC24" s="136"/>
      <c r="AD24" s="136">
        <v>0</v>
      </c>
      <c r="AE24" s="136">
        <f t="shared" si="11"/>
        <v>0</v>
      </c>
      <c r="AF24" s="136">
        <v>0</v>
      </c>
      <c r="AG24" s="136">
        <f t="shared" si="12"/>
        <v>0</v>
      </c>
      <c r="AH24" s="136">
        <v>0</v>
      </c>
      <c r="AI24" s="136">
        <f t="shared" si="13"/>
        <v>0</v>
      </c>
      <c r="AJ24" s="136">
        <v>0</v>
      </c>
      <c r="AK24" s="136">
        <f t="shared" si="14"/>
        <v>0</v>
      </c>
      <c r="AL24" s="136">
        <v>0</v>
      </c>
      <c r="AM24" s="136">
        <f t="shared" si="15"/>
        <v>0</v>
      </c>
      <c r="AN24" s="136"/>
      <c r="AO24" s="136"/>
      <c r="AP24" s="136">
        <v>0</v>
      </c>
      <c r="AQ24" s="136"/>
      <c r="AR24" s="136">
        <v>0</v>
      </c>
      <c r="AS24" s="136">
        <f t="shared" si="16"/>
        <v>0</v>
      </c>
      <c r="AT24" s="136">
        <v>0</v>
      </c>
      <c r="AU24" s="136"/>
      <c r="AV24" s="136">
        <v>0</v>
      </c>
      <c r="AW24" s="136"/>
      <c r="AX24" s="136">
        <v>2.97</v>
      </c>
      <c r="AY24" s="136">
        <f t="shared" si="17"/>
        <v>4.7910254455631111E-6</v>
      </c>
      <c r="AZ24" s="136">
        <v>0</v>
      </c>
      <c r="BA24" s="136">
        <f t="shared" si="18"/>
        <v>0</v>
      </c>
    </row>
    <row r="25" spans="1:53" x14ac:dyDescent="0.35">
      <c r="A25" s="137">
        <v>1100</v>
      </c>
      <c r="B25" s="136">
        <v>128.9</v>
      </c>
      <c r="C25" s="136">
        <f t="shared" si="0"/>
        <v>1.247602383703202E-3</v>
      </c>
      <c r="D25" s="136">
        <v>3892.3</v>
      </c>
      <c r="E25" s="136">
        <f t="shared" si="1"/>
        <v>3.7672946144980402E-2</v>
      </c>
      <c r="F25" s="136">
        <v>0</v>
      </c>
      <c r="G25" s="136">
        <f t="shared" si="2"/>
        <v>0</v>
      </c>
      <c r="H25" s="136">
        <v>0</v>
      </c>
      <c r="I25" s="136">
        <f t="shared" si="3"/>
        <v>0</v>
      </c>
      <c r="J25" s="136">
        <v>0</v>
      </c>
      <c r="K25" s="136">
        <f t="shared" si="4"/>
        <v>0</v>
      </c>
      <c r="L25" s="136">
        <v>0</v>
      </c>
      <c r="M25" s="136">
        <f t="shared" si="5"/>
        <v>0</v>
      </c>
      <c r="N25" s="136">
        <v>0</v>
      </c>
      <c r="O25" s="136">
        <f t="shared" si="6"/>
        <v>0</v>
      </c>
      <c r="P25" s="136">
        <v>0</v>
      </c>
      <c r="Q25" s="136">
        <f t="shared" si="7"/>
        <v>0</v>
      </c>
      <c r="R25" s="136">
        <v>0</v>
      </c>
      <c r="S25" s="136">
        <f t="shared" si="8"/>
        <v>0</v>
      </c>
      <c r="T25" s="136">
        <v>0</v>
      </c>
      <c r="U25" s="136">
        <f t="shared" si="9"/>
        <v>0</v>
      </c>
      <c r="V25" s="136">
        <v>0</v>
      </c>
      <c r="W25" s="136">
        <f t="shared" si="10"/>
        <v>0</v>
      </c>
      <c r="X25" s="136">
        <v>0</v>
      </c>
      <c r="Y25" s="136">
        <v>0</v>
      </c>
      <c r="Z25" s="136">
        <v>0</v>
      </c>
      <c r="AA25" s="136"/>
      <c r="AB25" s="136">
        <v>0</v>
      </c>
      <c r="AC25" s="136"/>
      <c r="AD25" s="136">
        <v>0</v>
      </c>
      <c r="AE25" s="136">
        <f t="shared" si="11"/>
        <v>0</v>
      </c>
      <c r="AF25" s="136">
        <v>0</v>
      </c>
      <c r="AG25" s="136">
        <f t="shared" si="12"/>
        <v>0</v>
      </c>
      <c r="AH25" s="136">
        <v>0</v>
      </c>
      <c r="AI25" s="136">
        <f t="shared" si="13"/>
        <v>0</v>
      </c>
      <c r="AJ25" s="136">
        <v>0</v>
      </c>
      <c r="AK25" s="136">
        <f t="shared" si="14"/>
        <v>0</v>
      </c>
      <c r="AL25" s="136">
        <v>0</v>
      </c>
      <c r="AM25" s="136">
        <f t="shared" si="15"/>
        <v>0</v>
      </c>
      <c r="AN25" s="136"/>
      <c r="AO25" s="136"/>
      <c r="AP25" s="136">
        <v>0</v>
      </c>
      <c r="AQ25" s="136"/>
      <c r="AR25" s="136">
        <v>0</v>
      </c>
      <c r="AS25" s="136">
        <f t="shared" si="16"/>
        <v>0</v>
      </c>
      <c r="AT25" s="136">
        <v>0</v>
      </c>
      <c r="AU25" s="136"/>
      <c r="AV25" s="136">
        <v>0</v>
      </c>
      <c r="AW25" s="136"/>
      <c r="AX25" s="136">
        <v>0</v>
      </c>
      <c r="AY25" s="136">
        <f t="shared" si="17"/>
        <v>0</v>
      </c>
      <c r="AZ25" s="136">
        <v>0</v>
      </c>
      <c r="BA25" s="136">
        <f t="shared" si="18"/>
        <v>0</v>
      </c>
    </row>
    <row r="27" spans="1:53" x14ac:dyDescent="0.35">
      <c r="I27" s="148" t="s">
        <v>172</v>
      </c>
      <c r="J27" s="148">
        <v>9.6788392839658808E-6</v>
      </c>
      <c r="AK27" t="s">
        <v>172</v>
      </c>
      <c r="AL27">
        <v>9.6788392839658808E-6</v>
      </c>
    </row>
    <row r="30" spans="1:53" s="190" customFormat="1" ht="21" x14ac:dyDescent="0.5">
      <c r="A30" s="140" t="s">
        <v>181</v>
      </c>
      <c r="B30" s="238">
        <v>3.6</v>
      </c>
      <c r="C30" s="238"/>
      <c r="D30" s="238">
        <v>3.8</v>
      </c>
      <c r="E30" s="238"/>
      <c r="F30" s="238" t="s">
        <v>149</v>
      </c>
      <c r="G30" s="238"/>
      <c r="H30" s="238" t="s">
        <v>375</v>
      </c>
      <c r="I30" s="238"/>
      <c r="J30" s="238" t="s">
        <v>374</v>
      </c>
      <c r="K30" s="238"/>
      <c r="L30" s="238" t="s">
        <v>360</v>
      </c>
      <c r="M30" s="238"/>
      <c r="N30" s="238" t="s">
        <v>359</v>
      </c>
      <c r="O30" s="238"/>
      <c r="P30" s="238" t="s">
        <v>373</v>
      </c>
      <c r="Q30" s="238"/>
      <c r="R30" s="238" t="s">
        <v>378</v>
      </c>
      <c r="S30" s="238"/>
      <c r="T30" s="238" t="s">
        <v>371</v>
      </c>
      <c r="U30" s="238"/>
      <c r="V30" s="238" t="s">
        <v>370</v>
      </c>
      <c r="W30" s="238"/>
      <c r="X30" s="238" t="s">
        <v>369</v>
      </c>
      <c r="Y30" s="238"/>
      <c r="Z30" s="240">
        <v>26.3</v>
      </c>
      <c r="AA30" s="241"/>
      <c r="AB30" s="238">
        <v>28.321999999999999</v>
      </c>
      <c r="AC30" s="238"/>
      <c r="AD30" s="238" t="s">
        <v>368</v>
      </c>
      <c r="AE30" s="238"/>
      <c r="AF30" s="238" t="s">
        <v>367</v>
      </c>
      <c r="AG30" s="238"/>
      <c r="AH30" s="238" t="s">
        <v>377</v>
      </c>
      <c r="AI30" s="238"/>
      <c r="AJ30" s="238" t="s">
        <v>376</v>
      </c>
      <c r="AK30" s="238"/>
      <c r="AL30" s="238" t="s">
        <v>156</v>
      </c>
      <c r="AM30" s="238"/>
      <c r="AN30" s="179"/>
      <c r="AO30" s="179"/>
      <c r="AP30" s="238">
        <v>34.206000000000003</v>
      </c>
      <c r="AQ30" s="238"/>
      <c r="AR30" s="238" t="s">
        <v>364</v>
      </c>
      <c r="AS30" s="238"/>
      <c r="AT30" s="238">
        <v>35.49</v>
      </c>
      <c r="AU30" s="238"/>
      <c r="AV30" s="238">
        <v>35.979999999999997</v>
      </c>
      <c r="AW30" s="238"/>
      <c r="AX30" s="238" t="s">
        <v>363</v>
      </c>
      <c r="AY30" s="238"/>
      <c r="AZ30" s="238" t="s">
        <v>153</v>
      </c>
      <c r="BA30" s="238"/>
    </row>
    <row r="31" spans="1:53" x14ac:dyDescent="0.35">
      <c r="A31" s="137" t="s">
        <v>46</v>
      </c>
      <c r="B31" s="136" t="s">
        <v>552</v>
      </c>
      <c r="C31" s="136" t="s">
        <v>152</v>
      </c>
      <c r="D31" s="136" t="s">
        <v>552</v>
      </c>
      <c r="E31" s="136" t="s">
        <v>152</v>
      </c>
      <c r="F31" s="136" t="s">
        <v>552</v>
      </c>
      <c r="G31" s="136" t="s">
        <v>152</v>
      </c>
      <c r="H31" s="136" t="s">
        <v>552</v>
      </c>
      <c r="I31" s="136" t="s">
        <v>152</v>
      </c>
      <c r="J31" s="136" t="s">
        <v>552</v>
      </c>
      <c r="K31" s="136" t="s">
        <v>152</v>
      </c>
      <c r="L31" s="136" t="s">
        <v>552</v>
      </c>
      <c r="M31" s="136" t="s">
        <v>152</v>
      </c>
      <c r="N31" s="136" t="s">
        <v>552</v>
      </c>
      <c r="O31" s="136" t="s">
        <v>152</v>
      </c>
      <c r="P31" s="136" t="s">
        <v>552</v>
      </c>
      <c r="Q31" s="136" t="s">
        <v>152</v>
      </c>
      <c r="R31" s="136" t="s">
        <v>552</v>
      </c>
      <c r="S31" s="136" t="s">
        <v>152</v>
      </c>
      <c r="T31" s="136" t="s">
        <v>552</v>
      </c>
      <c r="U31" s="136" t="s">
        <v>152</v>
      </c>
      <c r="V31" s="136" t="s">
        <v>552</v>
      </c>
      <c r="W31" s="136" t="s">
        <v>152</v>
      </c>
      <c r="X31" s="136" t="s">
        <v>552</v>
      </c>
      <c r="Y31" s="136" t="s">
        <v>152</v>
      </c>
      <c r="Z31" s="136" t="s">
        <v>552</v>
      </c>
      <c r="AA31" s="136" t="s">
        <v>152</v>
      </c>
      <c r="AB31" s="136" t="s">
        <v>552</v>
      </c>
      <c r="AC31" s="136" t="s">
        <v>152</v>
      </c>
      <c r="AD31" s="136" t="s">
        <v>552</v>
      </c>
      <c r="AE31" s="136" t="s">
        <v>152</v>
      </c>
      <c r="AF31" s="136" t="s">
        <v>552</v>
      </c>
      <c r="AG31" s="136" t="s">
        <v>152</v>
      </c>
      <c r="AH31" s="136" t="s">
        <v>552</v>
      </c>
      <c r="AI31" s="136" t="s">
        <v>152</v>
      </c>
      <c r="AJ31" s="136" t="s">
        <v>552</v>
      </c>
      <c r="AK31" s="136" t="s">
        <v>152</v>
      </c>
      <c r="AL31" s="136" t="s">
        <v>552</v>
      </c>
      <c r="AM31" s="136" t="s">
        <v>152</v>
      </c>
      <c r="AN31" s="136"/>
      <c r="AO31" s="136"/>
      <c r="AP31" s="136" t="s">
        <v>552</v>
      </c>
      <c r="AQ31" s="136" t="s">
        <v>152</v>
      </c>
      <c r="AR31" s="136" t="s">
        <v>552</v>
      </c>
      <c r="AS31" s="136" t="s">
        <v>152</v>
      </c>
      <c r="AT31" s="136" t="s">
        <v>552</v>
      </c>
      <c r="AU31" s="136" t="s">
        <v>152</v>
      </c>
      <c r="AV31" s="136" t="s">
        <v>552</v>
      </c>
      <c r="AW31" s="136" t="s">
        <v>152</v>
      </c>
      <c r="AX31" s="136" t="s">
        <v>552</v>
      </c>
      <c r="AY31" s="136" t="s">
        <v>152</v>
      </c>
      <c r="AZ31" s="136" t="s">
        <v>552</v>
      </c>
      <c r="BA31" s="136" t="s">
        <v>152</v>
      </c>
    </row>
    <row r="32" spans="1:53" x14ac:dyDescent="0.35">
      <c r="A32" s="137">
        <v>600</v>
      </c>
      <c r="B32" s="136">
        <v>0</v>
      </c>
      <c r="C32" s="136">
        <f t="shared" ref="C32:C52" si="19">B32*$AL$27</f>
        <v>0</v>
      </c>
      <c r="D32" s="136">
        <v>1.6</v>
      </c>
      <c r="E32" s="136">
        <f t="shared" ref="E32:E52" si="20">D32*$AL$27</f>
        <v>1.5486142854345409E-5</v>
      </c>
      <c r="F32" s="136">
        <v>0</v>
      </c>
      <c r="G32" s="136">
        <f t="shared" ref="G32:G52" si="21">F32*$I$54/2</f>
        <v>0</v>
      </c>
      <c r="H32" s="136">
        <v>0</v>
      </c>
      <c r="I32" s="136">
        <f t="shared" ref="I32:I52" si="22">H32*$I$54/2</f>
        <v>0</v>
      </c>
      <c r="J32" s="136">
        <v>0</v>
      </c>
      <c r="K32" s="136">
        <f t="shared" ref="K32:K52" si="23">J32*$I$54/2</f>
        <v>0</v>
      </c>
      <c r="L32" s="136">
        <v>0</v>
      </c>
      <c r="M32" s="136">
        <f t="shared" ref="M32:M52" si="24">L32*$I$54/3</f>
        <v>0</v>
      </c>
      <c r="N32" s="136">
        <v>0</v>
      </c>
      <c r="O32" s="136">
        <f t="shared" ref="O32:O52" si="25">N32*$I$54/3</f>
        <v>0</v>
      </c>
      <c r="P32" s="136">
        <v>0</v>
      </c>
      <c r="Q32" s="136">
        <f t="shared" ref="Q32:Q52" si="26">P32*$J$27/3</f>
        <v>0</v>
      </c>
      <c r="R32" s="136">
        <v>0</v>
      </c>
      <c r="S32" s="136">
        <f t="shared" ref="S32:S52" si="27">R32*$J$27/2</f>
        <v>0</v>
      </c>
      <c r="T32" s="136">
        <v>0</v>
      </c>
      <c r="U32" s="136">
        <f t="shared" ref="U32:U52" si="28">T32*$J$27/4</f>
        <v>0</v>
      </c>
      <c r="V32" s="136">
        <v>0</v>
      </c>
      <c r="W32" s="136">
        <f t="shared" ref="W32:X42" si="29">V32*$I$54/4</f>
        <v>0</v>
      </c>
      <c r="X32" s="136">
        <f t="shared" si="29"/>
        <v>0</v>
      </c>
      <c r="Y32" s="136">
        <f t="shared" ref="Y32:Y52" si="30">X32*$J$27/4</f>
        <v>0</v>
      </c>
      <c r="Z32" s="136">
        <f t="shared" ref="Z32:Z42" si="31">Y32*$I$54/4</f>
        <v>0</v>
      </c>
      <c r="AA32" s="136"/>
      <c r="AB32" s="136">
        <f t="shared" ref="AB32:AB42" si="32">AA32*$I$54/4</f>
        <v>0</v>
      </c>
      <c r="AC32" s="136"/>
      <c r="AD32" s="136">
        <v>0</v>
      </c>
      <c r="AE32" s="136">
        <f t="shared" ref="AE32:AE52" si="33">AD32*$I$54/4</f>
        <v>0</v>
      </c>
      <c r="AF32" s="136">
        <v>0</v>
      </c>
      <c r="AG32" s="136">
        <f t="shared" ref="AG32:AG52" si="34">AF32*$I$54/3</f>
        <v>0</v>
      </c>
      <c r="AH32" s="136">
        <v>0</v>
      </c>
      <c r="AI32" s="136">
        <f t="shared" ref="AI32:AI52" si="35">AH32*$AL$27/3</f>
        <v>0</v>
      </c>
      <c r="AJ32" s="136">
        <v>0</v>
      </c>
      <c r="AK32" s="136">
        <f t="shared" ref="AK32:AK52" si="36">AJ32*$J$27/5</f>
        <v>0</v>
      </c>
      <c r="AL32" s="136">
        <v>0</v>
      </c>
      <c r="AM32" s="136">
        <f t="shared" ref="AM32:AM52" si="37">AL32*$J$27/5</f>
        <v>0</v>
      </c>
      <c r="AN32" s="136"/>
      <c r="AO32" s="136"/>
      <c r="AP32" s="136">
        <v>0</v>
      </c>
      <c r="AQ32" s="136"/>
      <c r="AR32" s="136">
        <v>0</v>
      </c>
      <c r="AS32" s="136">
        <f t="shared" ref="AS32:AS52" si="38">AR32*$AL$27/4</f>
        <v>0</v>
      </c>
      <c r="AT32" s="136">
        <v>0</v>
      </c>
      <c r="AU32" s="136"/>
      <c r="AV32" s="136">
        <v>0</v>
      </c>
      <c r="AW32" s="136"/>
      <c r="AX32" s="136">
        <v>0</v>
      </c>
      <c r="AY32" s="136">
        <f t="shared" ref="AY32:AY52" si="39">AX32*$I$54/6</f>
        <v>0</v>
      </c>
      <c r="AZ32" s="136">
        <v>0</v>
      </c>
      <c r="BA32" s="136">
        <f t="shared" ref="BA32:BA52" si="40">AZ32*$I$54/7</f>
        <v>0</v>
      </c>
    </row>
    <row r="33" spans="1:53" x14ac:dyDescent="0.35">
      <c r="A33" s="137">
        <v>625</v>
      </c>
      <c r="B33" s="136">
        <v>1.5</v>
      </c>
      <c r="C33" s="136">
        <f t="shared" si="19"/>
        <v>1.4518258925948821E-5</v>
      </c>
      <c r="D33" s="136">
        <v>3.01</v>
      </c>
      <c r="E33" s="136">
        <f t="shared" si="20"/>
        <v>2.9133306244737299E-5</v>
      </c>
      <c r="F33" s="136">
        <v>0</v>
      </c>
      <c r="G33" s="136">
        <f t="shared" si="21"/>
        <v>0</v>
      </c>
      <c r="H33" s="136">
        <v>0</v>
      </c>
      <c r="I33" s="136">
        <f t="shared" si="22"/>
        <v>0</v>
      </c>
      <c r="J33" s="136">
        <v>0</v>
      </c>
      <c r="K33" s="136">
        <f t="shared" si="23"/>
        <v>0</v>
      </c>
      <c r="L33" s="136">
        <v>0</v>
      </c>
      <c r="M33" s="136">
        <f t="shared" si="24"/>
        <v>0</v>
      </c>
      <c r="N33" s="136">
        <v>0</v>
      </c>
      <c r="O33" s="136">
        <f t="shared" si="25"/>
        <v>0</v>
      </c>
      <c r="P33" s="136">
        <v>0</v>
      </c>
      <c r="Q33" s="136">
        <f t="shared" si="26"/>
        <v>0</v>
      </c>
      <c r="R33" s="136">
        <v>0</v>
      </c>
      <c r="S33" s="136">
        <f t="shared" si="27"/>
        <v>0</v>
      </c>
      <c r="T33" s="136">
        <v>0</v>
      </c>
      <c r="U33" s="136">
        <f t="shared" si="28"/>
        <v>0</v>
      </c>
      <c r="V33" s="136">
        <v>0</v>
      </c>
      <c r="W33" s="136">
        <f t="shared" si="29"/>
        <v>0</v>
      </c>
      <c r="X33" s="136">
        <f t="shared" si="29"/>
        <v>0</v>
      </c>
      <c r="Y33" s="136">
        <f t="shared" si="30"/>
        <v>0</v>
      </c>
      <c r="Z33" s="136">
        <f t="shared" si="31"/>
        <v>0</v>
      </c>
      <c r="AA33" s="136"/>
      <c r="AB33" s="136">
        <f t="shared" si="32"/>
        <v>0</v>
      </c>
      <c r="AC33" s="136"/>
      <c r="AD33" s="136">
        <v>0</v>
      </c>
      <c r="AE33" s="136">
        <f t="shared" si="33"/>
        <v>0</v>
      </c>
      <c r="AF33" s="136">
        <v>0</v>
      </c>
      <c r="AG33" s="136">
        <f t="shared" si="34"/>
        <v>0</v>
      </c>
      <c r="AH33" s="136">
        <v>0</v>
      </c>
      <c r="AI33" s="136">
        <f t="shared" si="35"/>
        <v>0</v>
      </c>
      <c r="AJ33" s="136">
        <v>0</v>
      </c>
      <c r="AK33" s="136">
        <f t="shared" si="36"/>
        <v>0</v>
      </c>
      <c r="AL33" s="136">
        <v>0</v>
      </c>
      <c r="AM33" s="136">
        <f t="shared" si="37"/>
        <v>0</v>
      </c>
      <c r="AN33" s="136"/>
      <c r="AO33" s="136"/>
      <c r="AP33" s="136">
        <v>0</v>
      </c>
      <c r="AQ33" s="136"/>
      <c r="AR33" s="136">
        <v>0</v>
      </c>
      <c r="AS33" s="136">
        <f t="shared" si="38"/>
        <v>0</v>
      </c>
      <c r="AT33" s="136">
        <v>0</v>
      </c>
      <c r="AU33" s="136"/>
      <c r="AV33" s="136">
        <v>0</v>
      </c>
      <c r="AW33" s="136"/>
      <c r="AX33" s="136">
        <v>0</v>
      </c>
      <c r="AY33" s="136">
        <f t="shared" si="39"/>
        <v>0</v>
      </c>
      <c r="AZ33" s="136">
        <v>0</v>
      </c>
      <c r="BA33" s="136">
        <f t="shared" si="40"/>
        <v>0</v>
      </c>
    </row>
    <row r="34" spans="1:53" x14ac:dyDescent="0.35">
      <c r="A34" s="138">
        <v>650</v>
      </c>
      <c r="B34" s="136">
        <v>1.5</v>
      </c>
      <c r="C34" s="136">
        <f t="shared" si="19"/>
        <v>1.4518258925948821E-5</v>
      </c>
      <c r="D34" s="136">
        <v>6.9</v>
      </c>
      <c r="E34" s="136">
        <f t="shared" si="20"/>
        <v>6.678399105936458E-5</v>
      </c>
      <c r="F34" s="136">
        <v>0</v>
      </c>
      <c r="G34" s="136">
        <f t="shared" si="21"/>
        <v>0</v>
      </c>
      <c r="H34" s="136">
        <v>0</v>
      </c>
      <c r="I34" s="136">
        <f t="shared" si="22"/>
        <v>0</v>
      </c>
      <c r="J34" s="136">
        <v>0</v>
      </c>
      <c r="K34" s="136">
        <f t="shared" si="23"/>
        <v>0</v>
      </c>
      <c r="L34" s="136">
        <v>0</v>
      </c>
      <c r="M34" s="136">
        <f t="shared" si="24"/>
        <v>0</v>
      </c>
      <c r="N34" s="136">
        <v>0</v>
      </c>
      <c r="O34" s="136">
        <f t="shared" si="25"/>
        <v>0</v>
      </c>
      <c r="P34" s="136">
        <v>0</v>
      </c>
      <c r="Q34" s="136">
        <f t="shared" si="26"/>
        <v>0</v>
      </c>
      <c r="R34" s="136">
        <v>0</v>
      </c>
      <c r="S34" s="136">
        <f t="shared" si="27"/>
        <v>0</v>
      </c>
      <c r="T34" s="136">
        <v>0</v>
      </c>
      <c r="U34" s="136">
        <f t="shared" si="28"/>
        <v>0</v>
      </c>
      <c r="V34" s="136">
        <v>0</v>
      </c>
      <c r="W34" s="136">
        <f t="shared" si="29"/>
        <v>0</v>
      </c>
      <c r="X34" s="136">
        <f t="shared" si="29"/>
        <v>0</v>
      </c>
      <c r="Y34" s="136">
        <f t="shared" si="30"/>
        <v>0</v>
      </c>
      <c r="Z34" s="136">
        <f t="shared" si="31"/>
        <v>0</v>
      </c>
      <c r="AA34" s="136"/>
      <c r="AB34" s="136">
        <f t="shared" si="32"/>
        <v>0</v>
      </c>
      <c r="AC34" s="136"/>
      <c r="AD34" s="136">
        <v>0</v>
      </c>
      <c r="AE34" s="136">
        <f t="shared" si="33"/>
        <v>0</v>
      </c>
      <c r="AF34" s="136">
        <v>0</v>
      </c>
      <c r="AG34" s="136">
        <f t="shared" si="34"/>
        <v>0</v>
      </c>
      <c r="AH34" s="136">
        <v>0</v>
      </c>
      <c r="AI34" s="136">
        <f t="shared" si="35"/>
        <v>0</v>
      </c>
      <c r="AJ34" s="136">
        <v>0</v>
      </c>
      <c r="AK34" s="136">
        <f t="shared" si="36"/>
        <v>0</v>
      </c>
      <c r="AL34" s="136">
        <v>0</v>
      </c>
      <c r="AM34" s="136">
        <f t="shared" si="37"/>
        <v>0</v>
      </c>
      <c r="AN34" s="136"/>
      <c r="AO34" s="136"/>
      <c r="AP34" s="136">
        <v>0</v>
      </c>
      <c r="AQ34" s="136"/>
      <c r="AR34" s="136">
        <v>0</v>
      </c>
      <c r="AS34" s="136">
        <f t="shared" si="38"/>
        <v>0</v>
      </c>
      <c r="AT34" s="136">
        <v>0</v>
      </c>
      <c r="AU34" s="136"/>
      <c r="AV34" s="136">
        <v>0</v>
      </c>
      <c r="AW34" s="136"/>
      <c r="AX34" s="136">
        <v>0</v>
      </c>
      <c r="AY34" s="136">
        <f t="shared" si="39"/>
        <v>0</v>
      </c>
      <c r="AZ34" s="136">
        <v>0</v>
      </c>
      <c r="BA34" s="136">
        <f t="shared" si="40"/>
        <v>0</v>
      </c>
    </row>
    <row r="35" spans="1:53" x14ac:dyDescent="0.35">
      <c r="A35" s="137">
        <v>675</v>
      </c>
      <c r="B35" s="136">
        <v>2.9</v>
      </c>
      <c r="C35" s="136">
        <f t="shared" si="19"/>
        <v>2.8068633923501053E-5</v>
      </c>
      <c r="D35" s="136">
        <v>12.8</v>
      </c>
      <c r="E35" s="136">
        <f t="shared" si="20"/>
        <v>1.2388914283476327E-4</v>
      </c>
      <c r="F35" s="136">
        <v>0</v>
      </c>
      <c r="G35" s="136">
        <f t="shared" si="21"/>
        <v>0</v>
      </c>
      <c r="H35" s="136">
        <v>0</v>
      </c>
      <c r="I35" s="136">
        <f t="shared" si="22"/>
        <v>0</v>
      </c>
      <c r="J35" s="136">
        <v>0</v>
      </c>
      <c r="K35" s="136">
        <f t="shared" si="23"/>
        <v>0</v>
      </c>
      <c r="L35" s="136">
        <v>0</v>
      </c>
      <c r="M35" s="136">
        <f t="shared" si="24"/>
        <v>0</v>
      </c>
      <c r="N35" s="136">
        <v>0</v>
      </c>
      <c r="O35" s="136">
        <f t="shared" si="25"/>
        <v>0</v>
      </c>
      <c r="P35" s="136">
        <v>0</v>
      </c>
      <c r="Q35" s="136">
        <f t="shared" si="26"/>
        <v>0</v>
      </c>
      <c r="R35" s="136">
        <v>0</v>
      </c>
      <c r="S35" s="136">
        <f t="shared" si="27"/>
        <v>0</v>
      </c>
      <c r="T35" s="136">
        <v>0</v>
      </c>
      <c r="U35" s="136">
        <f t="shared" si="28"/>
        <v>0</v>
      </c>
      <c r="V35" s="136">
        <v>0</v>
      </c>
      <c r="W35" s="136">
        <f t="shared" si="29"/>
        <v>0</v>
      </c>
      <c r="X35" s="136">
        <f t="shared" si="29"/>
        <v>0</v>
      </c>
      <c r="Y35" s="136">
        <f t="shared" si="30"/>
        <v>0</v>
      </c>
      <c r="Z35" s="136">
        <f t="shared" si="31"/>
        <v>0</v>
      </c>
      <c r="AA35" s="136"/>
      <c r="AB35" s="136">
        <f t="shared" si="32"/>
        <v>0</v>
      </c>
      <c r="AC35" s="136"/>
      <c r="AD35" s="136">
        <v>0</v>
      </c>
      <c r="AE35" s="136">
        <f t="shared" si="33"/>
        <v>0</v>
      </c>
      <c r="AF35" s="136">
        <v>0</v>
      </c>
      <c r="AG35" s="136">
        <f t="shared" si="34"/>
        <v>0</v>
      </c>
      <c r="AH35" s="136">
        <v>0</v>
      </c>
      <c r="AI35" s="136">
        <f t="shared" si="35"/>
        <v>0</v>
      </c>
      <c r="AJ35" s="136">
        <v>0</v>
      </c>
      <c r="AK35" s="136">
        <f t="shared" si="36"/>
        <v>0</v>
      </c>
      <c r="AL35" s="136">
        <v>0</v>
      </c>
      <c r="AM35" s="136">
        <f t="shared" si="37"/>
        <v>0</v>
      </c>
      <c r="AN35" s="136"/>
      <c r="AO35" s="136"/>
      <c r="AP35" s="136">
        <v>0</v>
      </c>
      <c r="AQ35" s="136"/>
      <c r="AR35" s="136">
        <v>0</v>
      </c>
      <c r="AS35" s="136">
        <f t="shared" si="38"/>
        <v>0</v>
      </c>
      <c r="AT35" s="136">
        <v>0</v>
      </c>
      <c r="AU35" s="136"/>
      <c r="AV35" s="136">
        <v>0</v>
      </c>
      <c r="AW35" s="136"/>
      <c r="AX35" s="136">
        <v>0</v>
      </c>
      <c r="AY35" s="136">
        <f t="shared" si="39"/>
        <v>0</v>
      </c>
      <c r="AZ35" s="136">
        <v>0</v>
      </c>
      <c r="BA35" s="136">
        <f t="shared" si="40"/>
        <v>0</v>
      </c>
    </row>
    <row r="36" spans="1:53" x14ac:dyDescent="0.35">
      <c r="A36" s="137">
        <v>700</v>
      </c>
      <c r="B36" s="136">
        <v>4.8</v>
      </c>
      <c r="C36" s="136">
        <f t="shared" si="19"/>
        <v>4.6458428563036229E-5</v>
      </c>
      <c r="D36" s="136">
        <v>23.1</v>
      </c>
      <c r="E36" s="136">
        <f t="shared" si="20"/>
        <v>2.2358118745961187E-4</v>
      </c>
      <c r="F36" s="136">
        <v>0</v>
      </c>
      <c r="G36" s="136">
        <f t="shared" si="21"/>
        <v>0</v>
      </c>
      <c r="H36" s="136">
        <v>0</v>
      </c>
      <c r="I36" s="136">
        <f t="shared" si="22"/>
        <v>0</v>
      </c>
      <c r="J36" s="136">
        <v>0</v>
      </c>
      <c r="K36" s="136">
        <f t="shared" si="23"/>
        <v>0</v>
      </c>
      <c r="L36" s="136">
        <v>0</v>
      </c>
      <c r="M36" s="136">
        <f t="shared" si="24"/>
        <v>0</v>
      </c>
      <c r="N36" s="136">
        <v>0</v>
      </c>
      <c r="O36" s="136">
        <f t="shared" si="25"/>
        <v>0</v>
      </c>
      <c r="P36" s="136">
        <v>0</v>
      </c>
      <c r="Q36" s="136">
        <f t="shared" si="26"/>
        <v>0</v>
      </c>
      <c r="R36" s="136">
        <v>0</v>
      </c>
      <c r="S36" s="136">
        <f t="shared" si="27"/>
        <v>0</v>
      </c>
      <c r="T36" s="136">
        <v>0</v>
      </c>
      <c r="U36" s="136">
        <f t="shared" si="28"/>
        <v>0</v>
      </c>
      <c r="V36" s="136">
        <v>0</v>
      </c>
      <c r="W36" s="136">
        <f t="shared" si="29"/>
        <v>0</v>
      </c>
      <c r="X36" s="136">
        <f t="shared" si="29"/>
        <v>0</v>
      </c>
      <c r="Y36" s="136">
        <f t="shared" si="30"/>
        <v>0</v>
      </c>
      <c r="Z36" s="136">
        <f t="shared" si="31"/>
        <v>0</v>
      </c>
      <c r="AA36" s="136"/>
      <c r="AB36" s="136">
        <f t="shared" si="32"/>
        <v>0</v>
      </c>
      <c r="AC36" s="136"/>
      <c r="AD36" s="136">
        <v>0</v>
      </c>
      <c r="AE36" s="136">
        <f t="shared" si="33"/>
        <v>0</v>
      </c>
      <c r="AF36" s="136">
        <v>0</v>
      </c>
      <c r="AG36" s="136">
        <f t="shared" si="34"/>
        <v>0</v>
      </c>
      <c r="AH36" s="136">
        <v>0</v>
      </c>
      <c r="AI36" s="136">
        <f t="shared" si="35"/>
        <v>0</v>
      </c>
      <c r="AJ36" s="136">
        <v>0</v>
      </c>
      <c r="AK36" s="136">
        <f t="shared" si="36"/>
        <v>0</v>
      </c>
      <c r="AL36" s="136">
        <v>0</v>
      </c>
      <c r="AM36" s="136">
        <f t="shared" si="37"/>
        <v>0</v>
      </c>
      <c r="AN36" s="136"/>
      <c r="AO36" s="136"/>
      <c r="AP36" s="136">
        <v>0</v>
      </c>
      <c r="AQ36" s="136"/>
      <c r="AR36" s="136">
        <v>0</v>
      </c>
      <c r="AS36" s="136">
        <f t="shared" si="38"/>
        <v>0</v>
      </c>
      <c r="AT36" s="136">
        <v>0</v>
      </c>
      <c r="AU36" s="136"/>
      <c r="AV36" s="136">
        <v>0</v>
      </c>
      <c r="AW36" s="136"/>
      <c r="AX36" s="136">
        <v>0</v>
      </c>
      <c r="AY36" s="136">
        <f t="shared" si="39"/>
        <v>0</v>
      </c>
      <c r="AZ36" s="136">
        <v>0</v>
      </c>
      <c r="BA36" s="136">
        <f t="shared" si="40"/>
        <v>0</v>
      </c>
    </row>
    <row r="37" spans="1:53" x14ac:dyDescent="0.35">
      <c r="A37" s="137">
        <v>725</v>
      </c>
      <c r="B37" s="136">
        <v>8.3000000000000007</v>
      </c>
      <c r="C37" s="136">
        <f t="shared" si="19"/>
        <v>8.0334366056916814E-5</v>
      </c>
      <c r="D37" s="136">
        <v>36.299999999999997</v>
      </c>
      <c r="E37" s="136">
        <f t="shared" si="20"/>
        <v>3.5134186600796144E-4</v>
      </c>
      <c r="F37" s="136">
        <v>0</v>
      </c>
      <c r="G37" s="136">
        <f t="shared" si="21"/>
        <v>0</v>
      </c>
      <c r="H37" s="136">
        <v>0</v>
      </c>
      <c r="I37" s="136">
        <f t="shared" si="22"/>
        <v>0</v>
      </c>
      <c r="J37" s="136">
        <v>0</v>
      </c>
      <c r="K37" s="136">
        <f t="shared" si="23"/>
        <v>0</v>
      </c>
      <c r="L37" s="136">
        <v>0</v>
      </c>
      <c r="M37" s="136">
        <f t="shared" si="24"/>
        <v>0</v>
      </c>
      <c r="N37" s="136">
        <v>0</v>
      </c>
      <c r="O37" s="136">
        <f t="shared" si="25"/>
        <v>0</v>
      </c>
      <c r="P37" s="136">
        <v>0</v>
      </c>
      <c r="Q37" s="136">
        <f t="shared" si="26"/>
        <v>0</v>
      </c>
      <c r="R37" s="136">
        <v>0</v>
      </c>
      <c r="S37" s="136">
        <f t="shared" si="27"/>
        <v>0</v>
      </c>
      <c r="T37" s="136">
        <v>0</v>
      </c>
      <c r="U37" s="136">
        <f t="shared" si="28"/>
        <v>0</v>
      </c>
      <c r="V37" s="136">
        <v>0</v>
      </c>
      <c r="W37" s="136">
        <f t="shared" si="29"/>
        <v>0</v>
      </c>
      <c r="X37" s="136">
        <f t="shared" si="29"/>
        <v>0</v>
      </c>
      <c r="Y37" s="136">
        <f t="shared" si="30"/>
        <v>0</v>
      </c>
      <c r="Z37" s="136">
        <f t="shared" si="31"/>
        <v>0</v>
      </c>
      <c r="AA37" s="136"/>
      <c r="AB37" s="136">
        <f t="shared" si="32"/>
        <v>0</v>
      </c>
      <c r="AC37" s="136"/>
      <c r="AD37" s="136">
        <v>0</v>
      </c>
      <c r="AE37" s="136">
        <f t="shared" si="33"/>
        <v>0</v>
      </c>
      <c r="AF37" s="136">
        <v>0</v>
      </c>
      <c r="AG37" s="136">
        <f t="shared" si="34"/>
        <v>0</v>
      </c>
      <c r="AH37" s="136">
        <v>0</v>
      </c>
      <c r="AI37" s="136">
        <f t="shared" si="35"/>
        <v>0</v>
      </c>
      <c r="AJ37" s="136">
        <v>0</v>
      </c>
      <c r="AK37" s="136">
        <f t="shared" si="36"/>
        <v>0</v>
      </c>
      <c r="AL37" s="136">
        <v>0</v>
      </c>
      <c r="AM37" s="136">
        <f t="shared" si="37"/>
        <v>0</v>
      </c>
      <c r="AN37" s="136"/>
      <c r="AO37" s="136"/>
      <c r="AP37" s="136">
        <v>0</v>
      </c>
      <c r="AQ37" s="136"/>
      <c r="AR37" s="136">
        <v>0</v>
      </c>
      <c r="AS37" s="136">
        <f t="shared" si="38"/>
        <v>0</v>
      </c>
      <c r="AT37" s="136">
        <v>0</v>
      </c>
      <c r="AU37" s="136"/>
      <c r="AV37" s="136">
        <v>0</v>
      </c>
      <c r="AW37" s="136"/>
      <c r="AX37" s="136">
        <v>0</v>
      </c>
      <c r="AY37" s="136">
        <f t="shared" si="39"/>
        <v>0</v>
      </c>
      <c r="AZ37" s="136">
        <v>0</v>
      </c>
      <c r="BA37" s="136">
        <f t="shared" si="40"/>
        <v>0</v>
      </c>
    </row>
    <row r="38" spans="1:53" x14ac:dyDescent="0.35">
      <c r="A38" s="137">
        <v>750</v>
      </c>
      <c r="B38" s="136">
        <v>13.8</v>
      </c>
      <c r="C38" s="136">
        <f t="shared" si="19"/>
        <v>1.3356798211872916E-4</v>
      </c>
      <c r="D38" s="136">
        <v>54.1</v>
      </c>
      <c r="E38" s="136">
        <f t="shared" si="20"/>
        <v>5.2362520526255413E-4</v>
      </c>
      <c r="F38" s="136">
        <v>0</v>
      </c>
      <c r="G38" s="136">
        <f t="shared" si="21"/>
        <v>0</v>
      </c>
      <c r="H38" s="136">
        <v>0</v>
      </c>
      <c r="I38" s="136">
        <f t="shared" si="22"/>
        <v>0</v>
      </c>
      <c r="J38" s="136">
        <v>0</v>
      </c>
      <c r="K38" s="136">
        <f t="shared" si="23"/>
        <v>0</v>
      </c>
      <c r="L38" s="136">
        <v>0</v>
      </c>
      <c r="M38" s="136">
        <f t="shared" si="24"/>
        <v>0</v>
      </c>
      <c r="N38" s="136">
        <v>0</v>
      </c>
      <c r="O38" s="136">
        <f t="shared" si="25"/>
        <v>0</v>
      </c>
      <c r="P38" s="136">
        <v>0</v>
      </c>
      <c r="Q38" s="136">
        <f t="shared" si="26"/>
        <v>0</v>
      </c>
      <c r="R38" s="136">
        <v>0</v>
      </c>
      <c r="S38" s="136">
        <f t="shared" si="27"/>
        <v>0</v>
      </c>
      <c r="T38" s="136">
        <v>0</v>
      </c>
      <c r="U38" s="136">
        <f t="shared" si="28"/>
        <v>0</v>
      </c>
      <c r="V38" s="136">
        <v>0</v>
      </c>
      <c r="W38" s="136">
        <f t="shared" si="29"/>
        <v>0</v>
      </c>
      <c r="X38" s="136">
        <f t="shared" si="29"/>
        <v>0</v>
      </c>
      <c r="Y38" s="136">
        <f t="shared" si="30"/>
        <v>0</v>
      </c>
      <c r="Z38" s="136">
        <f t="shared" si="31"/>
        <v>0</v>
      </c>
      <c r="AA38" s="136"/>
      <c r="AB38" s="136">
        <f t="shared" si="32"/>
        <v>0</v>
      </c>
      <c r="AC38" s="136"/>
      <c r="AD38" s="136">
        <v>0</v>
      </c>
      <c r="AE38" s="136">
        <f t="shared" si="33"/>
        <v>0</v>
      </c>
      <c r="AF38" s="136">
        <v>0</v>
      </c>
      <c r="AG38" s="136">
        <f t="shared" si="34"/>
        <v>0</v>
      </c>
      <c r="AH38" s="136">
        <v>0</v>
      </c>
      <c r="AI38" s="136">
        <f t="shared" si="35"/>
        <v>0</v>
      </c>
      <c r="AJ38" s="136">
        <v>0</v>
      </c>
      <c r="AK38" s="136">
        <f t="shared" si="36"/>
        <v>0</v>
      </c>
      <c r="AL38" s="136">
        <v>0</v>
      </c>
      <c r="AM38" s="136">
        <f t="shared" si="37"/>
        <v>0</v>
      </c>
      <c r="AN38" s="136"/>
      <c r="AO38" s="136"/>
      <c r="AP38" s="136">
        <v>0</v>
      </c>
      <c r="AQ38" s="136"/>
      <c r="AR38" s="136">
        <v>0</v>
      </c>
      <c r="AS38" s="136">
        <f t="shared" si="38"/>
        <v>0</v>
      </c>
      <c r="AT38" s="136">
        <v>0</v>
      </c>
      <c r="AU38" s="136"/>
      <c r="AV38" s="136">
        <v>0</v>
      </c>
      <c r="AW38" s="136"/>
      <c r="AX38" s="136">
        <v>0</v>
      </c>
      <c r="AY38" s="136">
        <f t="shared" si="39"/>
        <v>0</v>
      </c>
      <c r="AZ38" s="136">
        <v>0</v>
      </c>
      <c r="BA38" s="136">
        <f t="shared" si="40"/>
        <v>0</v>
      </c>
    </row>
    <row r="39" spans="1:53" x14ac:dyDescent="0.35">
      <c r="A39" s="137">
        <v>775</v>
      </c>
      <c r="B39" s="136">
        <v>22</v>
      </c>
      <c r="C39" s="136">
        <f t="shared" si="19"/>
        <v>2.1293446424724939E-4</v>
      </c>
      <c r="D39" s="136">
        <v>72.599999999999994</v>
      </c>
      <c r="E39" s="136">
        <f t="shared" si="20"/>
        <v>7.0268373201592287E-4</v>
      </c>
      <c r="F39" s="136">
        <v>0</v>
      </c>
      <c r="G39" s="136">
        <f t="shared" si="21"/>
        <v>0</v>
      </c>
      <c r="H39" s="136">
        <v>0</v>
      </c>
      <c r="I39" s="136">
        <f t="shared" si="22"/>
        <v>0</v>
      </c>
      <c r="J39" s="136">
        <v>0</v>
      </c>
      <c r="K39" s="136">
        <f t="shared" si="23"/>
        <v>0</v>
      </c>
      <c r="L39" s="136">
        <v>0</v>
      </c>
      <c r="M39" s="136">
        <f t="shared" si="24"/>
        <v>0</v>
      </c>
      <c r="N39" s="136">
        <v>0</v>
      </c>
      <c r="O39" s="136">
        <f t="shared" si="25"/>
        <v>0</v>
      </c>
      <c r="P39" s="136">
        <v>0</v>
      </c>
      <c r="Q39" s="136">
        <f t="shared" si="26"/>
        <v>0</v>
      </c>
      <c r="R39" s="136">
        <v>0</v>
      </c>
      <c r="S39" s="136">
        <f t="shared" si="27"/>
        <v>0</v>
      </c>
      <c r="T39" s="136">
        <v>0</v>
      </c>
      <c r="U39" s="136">
        <f t="shared" si="28"/>
        <v>0</v>
      </c>
      <c r="V39" s="136">
        <v>0</v>
      </c>
      <c r="W39" s="136">
        <f t="shared" si="29"/>
        <v>0</v>
      </c>
      <c r="X39" s="136">
        <f t="shared" si="29"/>
        <v>0</v>
      </c>
      <c r="Y39" s="136">
        <f t="shared" si="30"/>
        <v>0</v>
      </c>
      <c r="Z39" s="136">
        <f t="shared" si="31"/>
        <v>0</v>
      </c>
      <c r="AA39" s="136"/>
      <c r="AB39" s="136">
        <f t="shared" si="32"/>
        <v>0</v>
      </c>
      <c r="AC39" s="136"/>
      <c r="AD39" s="136">
        <v>0</v>
      </c>
      <c r="AE39" s="136">
        <f t="shared" si="33"/>
        <v>0</v>
      </c>
      <c r="AF39" s="136">
        <v>0</v>
      </c>
      <c r="AG39" s="136">
        <f t="shared" si="34"/>
        <v>0</v>
      </c>
      <c r="AH39" s="136">
        <v>0</v>
      </c>
      <c r="AI39" s="136">
        <f t="shared" si="35"/>
        <v>0</v>
      </c>
      <c r="AJ39" s="136">
        <v>0</v>
      </c>
      <c r="AK39" s="136">
        <f t="shared" si="36"/>
        <v>0</v>
      </c>
      <c r="AL39" s="136">
        <v>0</v>
      </c>
      <c r="AM39" s="136">
        <f t="shared" si="37"/>
        <v>0</v>
      </c>
      <c r="AN39" s="136"/>
      <c r="AO39" s="136"/>
      <c r="AP39" s="136">
        <v>0</v>
      </c>
      <c r="AQ39" s="136"/>
      <c r="AR39" s="136">
        <v>0</v>
      </c>
      <c r="AS39" s="136">
        <f t="shared" si="38"/>
        <v>0</v>
      </c>
      <c r="AT39" s="136">
        <v>0</v>
      </c>
      <c r="AU39" s="136"/>
      <c r="AV39" s="136">
        <v>0</v>
      </c>
      <c r="AW39" s="136"/>
      <c r="AX39" s="136">
        <v>0</v>
      </c>
      <c r="AY39" s="136">
        <f t="shared" si="39"/>
        <v>0</v>
      </c>
      <c r="AZ39" s="136">
        <v>0</v>
      </c>
      <c r="BA39" s="136">
        <f t="shared" si="40"/>
        <v>0</v>
      </c>
    </row>
    <row r="40" spans="1:53" x14ac:dyDescent="0.35">
      <c r="A40" s="137">
        <v>800</v>
      </c>
      <c r="B40" s="136">
        <v>38.6</v>
      </c>
      <c r="C40" s="136">
        <f t="shared" si="19"/>
        <v>3.7360319636108301E-4</v>
      </c>
      <c r="D40" s="136">
        <v>96.3</v>
      </c>
      <c r="E40" s="136">
        <f t="shared" si="20"/>
        <v>9.3207222304591425E-4</v>
      </c>
      <c r="F40" s="136">
        <v>0</v>
      </c>
      <c r="G40" s="136">
        <f t="shared" si="21"/>
        <v>0</v>
      </c>
      <c r="H40" s="136">
        <v>0</v>
      </c>
      <c r="I40" s="136">
        <f t="shared" si="22"/>
        <v>0</v>
      </c>
      <c r="J40" s="136">
        <v>0</v>
      </c>
      <c r="K40" s="136">
        <f t="shared" si="23"/>
        <v>0</v>
      </c>
      <c r="L40" s="136">
        <v>0</v>
      </c>
      <c r="M40" s="136">
        <f t="shared" si="24"/>
        <v>0</v>
      </c>
      <c r="N40" s="136">
        <v>0</v>
      </c>
      <c r="O40" s="136">
        <f t="shared" si="25"/>
        <v>0</v>
      </c>
      <c r="P40" s="136">
        <v>0</v>
      </c>
      <c r="Q40" s="136">
        <f t="shared" si="26"/>
        <v>0</v>
      </c>
      <c r="R40" s="136">
        <v>0</v>
      </c>
      <c r="S40" s="136">
        <f t="shared" si="27"/>
        <v>0</v>
      </c>
      <c r="T40" s="136">
        <v>0</v>
      </c>
      <c r="U40" s="136">
        <f t="shared" si="28"/>
        <v>0</v>
      </c>
      <c r="V40" s="136">
        <v>0</v>
      </c>
      <c r="W40" s="136">
        <f t="shared" si="29"/>
        <v>0</v>
      </c>
      <c r="X40" s="136">
        <f t="shared" si="29"/>
        <v>0</v>
      </c>
      <c r="Y40" s="136">
        <f t="shared" si="30"/>
        <v>0</v>
      </c>
      <c r="Z40" s="136">
        <f t="shared" si="31"/>
        <v>0</v>
      </c>
      <c r="AA40" s="136"/>
      <c r="AB40" s="136">
        <f t="shared" si="32"/>
        <v>0</v>
      </c>
      <c r="AC40" s="136"/>
      <c r="AD40" s="136">
        <v>0</v>
      </c>
      <c r="AE40" s="136">
        <f t="shared" si="33"/>
        <v>0</v>
      </c>
      <c r="AF40" s="136">
        <v>0</v>
      </c>
      <c r="AG40" s="136">
        <f t="shared" si="34"/>
        <v>0</v>
      </c>
      <c r="AH40" s="136">
        <v>0</v>
      </c>
      <c r="AI40" s="136">
        <f t="shared" si="35"/>
        <v>0</v>
      </c>
      <c r="AJ40" s="136">
        <v>0</v>
      </c>
      <c r="AK40" s="136">
        <f t="shared" si="36"/>
        <v>0</v>
      </c>
      <c r="AL40" s="136">
        <v>0</v>
      </c>
      <c r="AM40" s="136">
        <f t="shared" si="37"/>
        <v>0</v>
      </c>
      <c r="AN40" s="136"/>
      <c r="AO40" s="136"/>
      <c r="AP40" s="136">
        <v>0</v>
      </c>
      <c r="AQ40" s="136"/>
      <c r="AR40" s="136">
        <v>0</v>
      </c>
      <c r="AS40" s="136">
        <f t="shared" si="38"/>
        <v>0</v>
      </c>
      <c r="AT40" s="136">
        <v>0</v>
      </c>
      <c r="AU40" s="136"/>
      <c r="AV40" s="136">
        <v>0</v>
      </c>
      <c r="AW40" s="136"/>
      <c r="AX40" s="136">
        <v>0</v>
      </c>
      <c r="AY40" s="136">
        <f t="shared" si="39"/>
        <v>0</v>
      </c>
      <c r="AZ40" s="136">
        <v>0</v>
      </c>
      <c r="BA40" s="136">
        <f t="shared" si="40"/>
        <v>0</v>
      </c>
    </row>
    <row r="41" spans="1:53" x14ac:dyDescent="0.35">
      <c r="A41" s="138">
        <v>825</v>
      </c>
      <c r="B41" s="136">
        <v>53</v>
      </c>
      <c r="C41" s="136">
        <f t="shared" si="19"/>
        <v>5.1297848205019174E-4</v>
      </c>
      <c r="D41" s="136">
        <v>137.5</v>
      </c>
      <c r="E41" s="136">
        <f t="shared" si="20"/>
        <v>1.3308404015453085E-3</v>
      </c>
      <c r="F41" s="136">
        <v>0</v>
      </c>
      <c r="G41" s="136">
        <f t="shared" si="21"/>
        <v>0</v>
      </c>
      <c r="H41" s="136">
        <v>0</v>
      </c>
      <c r="I41" s="136">
        <f t="shared" si="22"/>
        <v>0</v>
      </c>
      <c r="J41" s="136">
        <v>0</v>
      </c>
      <c r="K41" s="136">
        <f t="shared" si="23"/>
        <v>0</v>
      </c>
      <c r="L41" s="136">
        <v>0</v>
      </c>
      <c r="M41" s="136">
        <f t="shared" si="24"/>
        <v>0</v>
      </c>
      <c r="N41" s="136">
        <v>0</v>
      </c>
      <c r="O41" s="136">
        <f t="shared" si="25"/>
        <v>0</v>
      </c>
      <c r="P41" s="136">
        <v>0</v>
      </c>
      <c r="Q41" s="136">
        <f t="shared" si="26"/>
        <v>0</v>
      </c>
      <c r="R41" s="136">
        <v>0</v>
      </c>
      <c r="S41" s="136">
        <f t="shared" si="27"/>
        <v>0</v>
      </c>
      <c r="T41" s="136">
        <v>0</v>
      </c>
      <c r="U41" s="136">
        <f t="shared" si="28"/>
        <v>0</v>
      </c>
      <c r="V41" s="136">
        <v>0</v>
      </c>
      <c r="W41" s="136">
        <f t="shared" si="29"/>
        <v>0</v>
      </c>
      <c r="X41" s="136">
        <f t="shared" si="29"/>
        <v>0</v>
      </c>
      <c r="Y41" s="136">
        <f t="shared" si="30"/>
        <v>0</v>
      </c>
      <c r="Z41" s="136">
        <f t="shared" si="31"/>
        <v>0</v>
      </c>
      <c r="AA41" s="136"/>
      <c r="AB41" s="136">
        <f t="shared" si="32"/>
        <v>0</v>
      </c>
      <c r="AC41" s="136"/>
      <c r="AD41" s="136">
        <v>0</v>
      </c>
      <c r="AE41" s="136">
        <f t="shared" si="33"/>
        <v>0</v>
      </c>
      <c r="AF41" s="136">
        <v>0</v>
      </c>
      <c r="AG41" s="136">
        <f t="shared" si="34"/>
        <v>0</v>
      </c>
      <c r="AH41" s="136">
        <v>0</v>
      </c>
      <c r="AI41" s="136">
        <f t="shared" si="35"/>
        <v>0</v>
      </c>
      <c r="AJ41" s="136">
        <v>0</v>
      </c>
      <c r="AK41" s="136">
        <f t="shared" si="36"/>
        <v>0</v>
      </c>
      <c r="AL41" s="136">
        <v>0</v>
      </c>
      <c r="AM41" s="136">
        <f t="shared" si="37"/>
        <v>0</v>
      </c>
      <c r="AN41" s="136"/>
      <c r="AO41" s="136"/>
      <c r="AP41" s="136">
        <v>0</v>
      </c>
      <c r="AQ41" s="136"/>
      <c r="AR41" s="136">
        <v>0</v>
      </c>
      <c r="AS41" s="136">
        <f t="shared" si="38"/>
        <v>0</v>
      </c>
      <c r="AT41" s="136">
        <v>0</v>
      </c>
      <c r="AU41" s="136"/>
      <c r="AV41" s="136">
        <v>0</v>
      </c>
      <c r="AW41" s="136"/>
      <c r="AX41" s="136">
        <v>0</v>
      </c>
      <c r="AY41" s="136">
        <f t="shared" si="39"/>
        <v>0</v>
      </c>
      <c r="AZ41" s="136">
        <v>0</v>
      </c>
      <c r="BA41" s="136">
        <f t="shared" si="40"/>
        <v>0</v>
      </c>
    </row>
    <row r="42" spans="1:53" x14ac:dyDescent="0.35">
      <c r="A42" s="138">
        <v>850</v>
      </c>
      <c r="B42" s="136">
        <v>94.5</v>
      </c>
      <c r="C42" s="136">
        <f t="shared" si="19"/>
        <v>9.146503123347757E-4</v>
      </c>
      <c r="D42" s="136">
        <v>216.4</v>
      </c>
      <c r="E42" s="136">
        <f t="shared" si="20"/>
        <v>2.0945008210502165E-3</v>
      </c>
      <c r="F42" s="136">
        <v>0</v>
      </c>
      <c r="G42" s="136">
        <f t="shared" si="21"/>
        <v>0</v>
      </c>
      <c r="H42" s="136">
        <v>0</v>
      </c>
      <c r="I42" s="136">
        <f t="shared" si="22"/>
        <v>0</v>
      </c>
      <c r="J42" s="136">
        <v>0</v>
      </c>
      <c r="K42" s="136">
        <f t="shared" si="23"/>
        <v>0</v>
      </c>
      <c r="L42" s="136">
        <v>0</v>
      </c>
      <c r="M42" s="136">
        <f t="shared" si="24"/>
        <v>0</v>
      </c>
      <c r="N42" s="136">
        <v>0</v>
      </c>
      <c r="O42" s="136">
        <f t="shared" si="25"/>
        <v>0</v>
      </c>
      <c r="P42" s="136">
        <v>0</v>
      </c>
      <c r="Q42" s="136">
        <f t="shared" si="26"/>
        <v>0</v>
      </c>
      <c r="R42" s="136">
        <v>0</v>
      </c>
      <c r="S42" s="136">
        <f t="shared" si="27"/>
        <v>0</v>
      </c>
      <c r="T42" s="136">
        <v>0</v>
      </c>
      <c r="U42" s="136">
        <f t="shared" si="28"/>
        <v>0</v>
      </c>
      <c r="V42" s="136">
        <v>0</v>
      </c>
      <c r="W42" s="136">
        <f t="shared" si="29"/>
        <v>0</v>
      </c>
      <c r="X42" s="136">
        <f t="shared" si="29"/>
        <v>0</v>
      </c>
      <c r="Y42" s="136">
        <f t="shared" si="30"/>
        <v>0</v>
      </c>
      <c r="Z42" s="136">
        <f t="shared" si="31"/>
        <v>0</v>
      </c>
      <c r="AA42" s="136"/>
      <c r="AB42" s="136">
        <f t="shared" si="32"/>
        <v>0</v>
      </c>
      <c r="AC42" s="136"/>
      <c r="AD42" s="136">
        <v>0</v>
      </c>
      <c r="AE42" s="136">
        <f t="shared" si="33"/>
        <v>0</v>
      </c>
      <c r="AF42" s="136">
        <v>0</v>
      </c>
      <c r="AG42" s="136">
        <f t="shared" si="34"/>
        <v>0</v>
      </c>
      <c r="AH42" s="136">
        <v>0</v>
      </c>
      <c r="AI42" s="136">
        <f t="shared" si="35"/>
        <v>0</v>
      </c>
      <c r="AJ42" s="136">
        <v>0</v>
      </c>
      <c r="AK42" s="136">
        <f t="shared" si="36"/>
        <v>0</v>
      </c>
      <c r="AL42" s="136">
        <v>0</v>
      </c>
      <c r="AM42" s="136">
        <f t="shared" si="37"/>
        <v>0</v>
      </c>
      <c r="AN42" s="136"/>
      <c r="AO42" s="136"/>
      <c r="AP42" s="136">
        <v>0</v>
      </c>
      <c r="AQ42" s="136"/>
      <c r="AR42" s="136">
        <v>0</v>
      </c>
      <c r="AS42" s="136">
        <f t="shared" si="38"/>
        <v>0</v>
      </c>
      <c r="AT42" s="136">
        <v>0</v>
      </c>
      <c r="AU42" s="136"/>
      <c r="AV42" s="136">
        <v>0</v>
      </c>
      <c r="AW42" s="136"/>
      <c r="AX42" s="136">
        <v>1</v>
      </c>
      <c r="AY42" s="136">
        <f t="shared" si="39"/>
        <v>1.6131398806609801E-6</v>
      </c>
      <c r="AZ42" s="136">
        <v>1.35</v>
      </c>
      <c r="BA42" s="136">
        <f t="shared" si="40"/>
        <v>1.8666332904791342E-6</v>
      </c>
    </row>
    <row r="43" spans="1:53" x14ac:dyDescent="0.35">
      <c r="A43" s="138">
        <v>875</v>
      </c>
      <c r="B43" s="136">
        <v>156.80000000000001</v>
      </c>
      <c r="C43" s="136">
        <f t="shared" si="19"/>
        <v>1.5176419997258502E-3</v>
      </c>
      <c r="D43" s="136">
        <v>311.60000000000002</v>
      </c>
      <c r="E43" s="136">
        <f t="shared" si="20"/>
        <v>3.0159263208837687E-3</v>
      </c>
      <c r="F43" s="136">
        <v>0</v>
      </c>
      <c r="G43" s="136">
        <f t="shared" si="21"/>
        <v>0</v>
      </c>
      <c r="H43" s="136">
        <v>0</v>
      </c>
      <c r="I43" s="136">
        <f t="shared" si="22"/>
        <v>0</v>
      </c>
      <c r="J43" s="136">
        <v>0</v>
      </c>
      <c r="K43" s="136">
        <f t="shared" si="23"/>
        <v>0</v>
      </c>
      <c r="L43" s="136">
        <v>0</v>
      </c>
      <c r="M43" s="136">
        <f t="shared" si="24"/>
        <v>0</v>
      </c>
      <c r="N43" s="136">
        <v>0</v>
      </c>
      <c r="O43" s="136">
        <f t="shared" si="25"/>
        <v>0</v>
      </c>
      <c r="P43" s="136">
        <v>0</v>
      </c>
      <c r="Q43" s="136">
        <f t="shared" si="26"/>
        <v>0</v>
      </c>
      <c r="R43" s="136">
        <v>0</v>
      </c>
      <c r="S43" s="136">
        <f t="shared" si="27"/>
        <v>0</v>
      </c>
      <c r="T43" s="136">
        <v>0</v>
      </c>
      <c r="U43" s="136">
        <f t="shared" si="28"/>
        <v>0</v>
      </c>
      <c r="V43" s="136">
        <v>0</v>
      </c>
      <c r="W43" s="136">
        <f t="shared" ref="W43:W52" si="41">V43*$I$54/4</f>
        <v>0</v>
      </c>
      <c r="X43" s="136">
        <v>0</v>
      </c>
      <c r="Y43" s="136">
        <f t="shared" si="30"/>
        <v>0</v>
      </c>
      <c r="Z43" s="136">
        <v>0</v>
      </c>
      <c r="AA43" s="136"/>
      <c r="AB43" s="136">
        <v>0</v>
      </c>
      <c r="AC43" s="136"/>
      <c r="AD43" s="136">
        <v>0</v>
      </c>
      <c r="AE43" s="136">
        <f t="shared" si="33"/>
        <v>0</v>
      </c>
      <c r="AF43" s="136">
        <v>1</v>
      </c>
      <c r="AG43" s="136">
        <f t="shared" si="34"/>
        <v>3.2262797613219603E-6</v>
      </c>
      <c r="AH43" s="136">
        <v>0</v>
      </c>
      <c r="AI43" s="136">
        <f t="shared" si="35"/>
        <v>0</v>
      </c>
      <c r="AJ43" s="136">
        <v>0</v>
      </c>
      <c r="AK43" s="136">
        <f t="shared" si="36"/>
        <v>0</v>
      </c>
      <c r="AL43" s="136">
        <v>0</v>
      </c>
      <c r="AM43" s="136">
        <f t="shared" si="37"/>
        <v>0</v>
      </c>
      <c r="AN43" s="136"/>
      <c r="AO43" s="136"/>
      <c r="AP43" s="136">
        <v>0</v>
      </c>
      <c r="AQ43" s="136"/>
      <c r="AR43" s="136">
        <v>0</v>
      </c>
      <c r="AS43" s="136">
        <f t="shared" si="38"/>
        <v>0</v>
      </c>
      <c r="AT43" s="136">
        <v>0</v>
      </c>
      <c r="AU43" s="136"/>
      <c r="AV43" s="136">
        <v>0</v>
      </c>
      <c r="AW43" s="136"/>
      <c r="AX43" s="136">
        <v>5.88</v>
      </c>
      <c r="AY43" s="136">
        <f t="shared" si="39"/>
        <v>9.485262498286562E-6</v>
      </c>
      <c r="AZ43" s="136">
        <v>3.75</v>
      </c>
      <c r="BA43" s="136">
        <f t="shared" si="40"/>
        <v>5.1850924735531505E-6</v>
      </c>
    </row>
    <row r="44" spans="1:53" x14ac:dyDescent="0.35">
      <c r="A44" s="137">
        <v>900</v>
      </c>
      <c r="B44" s="136">
        <v>218.8</v>
      </c>
      <c r="C44" s="136">
        <f t="shared" si="19"/>
        <v>2.1177300353317349E-3</v>
      </c>
      <c r="D44" s="136">
        <v>395.4</v>
      </c>
      <c r="E44" s="136">
        <f t="shared" si="20"/>
        <v>3.8270130528801089E-3</v>
      </c>
      <c r="F44" s="136">
        <v>1.2</v>
      </c>
      <c r="G44" s="136">
        <f t="shared" si="21"/>
        <v>5.8073035703795287E-6</v>
      </c>
      <c r="H44" s="136">
        <v>0</v>
      </c>
      <c r="I44" s="136">
        <f t="shared" si="22"/>
        <v>0</v>
      </c>
      <c r="J44" s="136">
        <v>0</v>
      </c>
      <c r="K44" s="136">
        <f t="shared" si="23"/>
        <v>0</v>
      </c>
      <c r="L44" s="136">
        <v>0</v>
      </c>
      <c r="M44" s="136">
        <f t="shared" si="24"/>
        <v>0</v>
      </c>
      <c r="N44" s="136">
        <v>0</v>
      </c>
      <c r="O44" s="136">
        <f t="shared" si="25"/>
        <v>0</v>
      </c>
      <c r="P44" s="136">
        <v>1.2</v>
      </c>
      <c r="Q44" s="136">
        <f t="shared" si="26"/>
        <v>3.8715357135863522E-6</v>
      </c>
      <c r="R44" s="136">
        <v>0</v>
      </c>
      <c r="S44" s="136">
        <f t="shared" si="27"/>
        <v>0</v>
      </c>
      <c r="T44" s="136">
        <v>0</v>
      </c>
      <c r="U44" s="136">
        <f t="shared" si="28"/>
        <v>0</v>
      </c>
      <c r="V44" s="136">
        <v>1.38</v>
      </c>
      <c r="W44" s="136">
        <f t="shared" si="41"/>
        <v>3.3391995529682288E-6</v>
      </c>
      <c r="X44" s="136">
        <v>0</v>
      </c>
      <c r="Y44" s="136">
        <f t="shared" si="30"/>
        <v>0</v>
      </c>
      <c r="Z44" s="136">
        <v>0</v>
      </c>
      <c r="AA44" s="136"/>
      <c r="AB44" s="136">
        <v>0</v>
      </c>
      <c r="AC44" s="136"/>
      <c r="AD44" s="136">
        <v>0</v>
      </c>
      <c r="AE44" s="136">
        <f t="shared" si="33"/>
        <v>0</v>
      </c>
      <c r="AF44" s="136">
        <v>1.5</v>
      </c>
      <c r="AG44" s="136">
        <f t="shared" si="34"/>
        <v>4.8394196419829404E-6</v>
      </c>
      <c r="AH44" s="136">
        <v>1.3</v>
      </c>
      <c r="AI44" s="136">
        <f t="shared" si="35"/>
        <v>4.1941636897185485E-6</v>
      </c>
      <c r="AJ44" s="136">
        <v>1.3</v>
      </c>
      <c r="AK44" s="136">
        <f t="shared" si="36"/>
        <v>2.5164982138311288E-6</v>
      </c>
      <c r="AL44" s="136">
        <v>0</v>
      </c>
      <c r="AM44" s="136">
        <f t="shared" si="37"/>
        <v>0</v>
      </c>
      <c r="AN44" s="136"/>
      <c r="AO44" s="136"/>
      <c r="AP44" s="136">
        <v>0</v>
      </c>
      <c r="AQ44" s="136"/>
      <c r="AR44" s="136">
        <v>1</v>
      </c>
      <c r="AS44" s="136">
        <f t="shared" si="38"/>
        <v>2.4197098209914702E-6</v>
      </c>
      <c r="AT44" s="136">
        <v>1.4</v>
      </c>
      <c r="AU44" s="136"/>
      <c r="AV44" s="136">
        <v>1.2</v>
      </c>
      <c r="AW44" s="136"/>
      <c r="AX44" s="136">
        <v>16.024999999999999</v>
      </c>
      <c r="AY44" s="136">
        <f t="shared" si="39"/>
        <v>2.5850566587592207E-5</v>
      </c>
      <c r="AZ44" s="136">
        <v>7.33</v>
      </c>
      <c r="BA44" s="136">
        <f t="shared" si="40"/>
        <v>1.0135127421638559E-5</v>
      </c>
    </row>
    <row r="45" spans="1:53" s="141" customFormat="1" x14ac:dyDescent="0.35">
      <c r="A45" s="138">
        <v>925</v>
      </c>
      <c r="B45" s="139">
        <v>353</v>
      </c>
      <c r="C45" s="136">
        <f t="shared" si="19"/>
        <v>3.4166302672399558E-3</v>
      </c>
      <c r="D45" s="139">
        <v>530.70000000000005</v>
      </c>
      <c r="E45" s="136">
        <f t="shared" si="20"/>
        <v>5.1365600080006931E-3</v>
      </c>
      <c r="F45" s="139">
        <v>2.6</v>
      </c>
      <c r="G45" s="136">
        <f t="shared" si="21"/>
        <v>1.2582491069155645E-5</v>
      </c>
      <c r="H45" s="139">
        <v>1.1000000000000001</v>
      </c>
      <c r="I45" s="136">
        <f t="shared" si="22"/>
        <v>5.323361606181235E-6</v>
      </c>
      <c r="J45" s="139">
        <v>0</v>
      </c>
      <c r="K45" s="136">
        <f t="shared" si="23"/>
        <v>0</v>
      </c>
      <c r="L45" s="139">
        <v>1.3</v>
      </c>
      <c r="M45" s="136">
        <f t="shared" si="24"/>
        <v>4.1941636897185485E-6</v>
      </c>
      <c r="N45" s="139">
        <v>1.1000000000000001</v>
      </c>
      <c r="O45" s="136">
        <f t="shared" si="25"/>
        <v>3.5489077374541566E-6</v>
      </c>
      <c r="P45" s="139">
        <v>1.7</v>
      </c>
      <c r="Q45" s="136">
        <f t="shared" si="26"/>
        <v>5.4846755942473323E-6</v>
      </c>
      <c r="R45" s="139">
        <v>0</v>
      </c>
      <c r="S45" s="136">
        <f t="shared" si="27"/>
        <v>0</v>
      </c>
      <c r="T45" s="139">
        <v>0</v>
      </c>
      <c r="U45" s="136">
        <f t="shared" si="28"/>
        <v>0</v>
      </c>
      <c r="V45" s="139">
        <v>2.2999999999999998</v>
      </c>
      <c r="W45" s="136">
        <f t="shared" si="41"/>
        <v>5.5653325882803814E-6</v>
      </c>
      <c r="X45" s="136">
        <v>0</v>
      </c>
      <c r="Y45" s="136">
        <f t="shared" si="30"/>
        <v>0</v>
      </c>
      <c r="Z45" s="136">
        <v>0</v>
      </c>
      <c r="AA45" s="136"/>
      <c r="AB45" s="136">
        <v>0</v>
      </c>
      <c r="AC45" s="139"/>
      <c r="AD45" s="139">
        <v>0</v>
      </c>
      <c r="AE45" s="136">
        <f t="shared" si="33"/>
        <v>0</v>
      </c>
      <c r="AF45" s="139">
        <v>4.6500000000000004</v>
      </c>
      <c r="AG45" s="136">
        <f t="shared" si="34"/>
        <v>1.5002200890147118E-5</v>
      </c>
      <c r="AH45" s="139">
        <v>1.5</v>
      </c>
      <c r="AI45" s="136">
        <f t="shared" si="35"/>
        <v>4.8394196419829404E-6</v>
      </c>
      <c r="AJ45" s="139">
        <v>2.6</v>
      </c>
      <c r="AK45" s="136">
        <f t="shared" si="36"/>
        <v>5.0329964276622576E-6</v>
      </c>
      <c r="AL45" s="139">
        <v>0</v>
      </c>
      <c r="AM45" s="136">
        <f t="shared" si="37"/>
        <v>0</v>
      </c>
      <c r="AN45" s="136"/>
      <c r="AO45" s="136"/>
      <c r="AP45" s="139">
        <v>0</v>
      </c>
      <c r="AQ45" s="139"/>
      <c r="AR45" s="139">
        <v>3.9</v>
      </c>
      <c r="AS45" s="136">
        <f t="shared" si="38"/>
        <v>9.4368683018667336E-6</v>
      </c>
      <c r="AT45" s="139">
        <v>2.9</v>
      </c>
      <c r="AU45" s="139"/>
      <c r="AV45" s="139">
        <v>2.1</v>
      </c>
      <c r="AW45" s="139"/>
      <c r="AX45" s="139">
        <v>92.5</v>
      </c>
      <c r="AY45" s="136">
        <f t="shared" si="39"/>
        <v>1.4921543896114067E-4</v>
      </c>
      <c r="AZ45" s="139">
        <v>41.6</v>
      </c>
      <c r="BA45" s="136">
        <f t="shared" si="40"/>
        <v>5.751995917328295E-5</v>
      </c>
    </row>
    <row r="46" spans="1:53" x14ac:dyDescent="0.35">
      <c r="A46" s="138">
        <v>950</v>
      </c>
      <c r="B46" s="136">
        <v>616.1</v>
      </c>
      <c r="C46" s="136">
        <f t="shared" si="19"/>
        <v>5.9631328828513791E-3</v>
      </c>
      <c r="D46" s="136">
        <v>640.79999999999995</v>
      </c>
      <c r="E46" s="136">
        <f t="shared" si="20"/>
        <v>6.2022002131653358E-3</v>
      </c>
      <c r="F46" s="136">
        <v>10.9</v>
      </c>
      <c r="G46" s="136">
        <f t="shared" si="21"/>
        <v>5.2749674097614052E-5</v>
      </c>
      <c r="H46" s="136">
        <v>1.1000000000000001</v>
      </c>
      <c r="I46" s="136">
        <f t="shared" si="22"/>
        <v>5.323361606181235E-6</v>
      </c>
      <c r="J46" s="136">
        <v>1.3</v>
      </c>
      <c r="K46" s="136">
        <f t="shared" si="23"/>
        <v>6.2912455345778224E-6</v>
      </c>
      <c r="L46" s="136">
        <v>3.7</v>
      </c>
      <c r="M46" s="136">
        <f t="shared" si="24"/>
        <v>1.1937235116891254E-5</v>
      </c>
      <c r="N46" s="136">
        <v>2.2000000000000002</v>
      </c>
      <c r="O46" s="136">
        <f t="shared" si="25"/>
        <v>7.0978154749083133E-6</v>
      </c>
      <c r="P46" s="136">
        <v>4.2</v>
      </c>
      <c r="Q46" s="136">
        <f t="shared" si="26"/>
        <v>1.3550374997552234E-5</v>
      </c>
      <c r="R46" s="136">
        <v>3.9</v>
      </c>
      <c r="S46" s="136">
        <f t="shared" si="27"/>
        <v>1.8873736603733467E-5</v>
      </c>
      <c r="T46" s="136">
        <v>1.3</v>
      </c>
      <c r="U46" s="136">
        <f t="shared" si="28"/>
        <v>3.1456227672889112E-6</v>
      </c>
      <c r="V46" s="136">
        <v>6.6</v>
      </c>
      <c r="W46" s="136">
        <f t="shared" si="41"/>
        <v>1.5970084818543703E-5</v>
      </c>
      <c r="X46" s="136">
        <v>0</v>
      </c>
      <c r="Y46" s="136">
        <f t="shared" si="30"/>
        <v>0</v>
      </c>
      <c r="Z46" s="136">
        <v>1.6</v>
      </c>
      <c r="AA46" s="136"/>
      <c r="AB46" s="136">
        <v>0</v>
      </c>
      <c r="AC46" s="136"/>
      <c r="AD46" s="136">
        <v>1.9</v>
      </c>
      <c r="AE46" s="136">
        <f t="shared" si="33"/>
        <v>4.5974486598837931E-6</v>
      </c>
      <c r="AF46" s="136">
        <v>7.9</v>
      </c>
      <c r="AG46" s="136">
        <f t="shared" si="34"/>
        <v>2.5487610114443486E-5</v>
      </c>
      <c r="AH46" s="136">
        <v>1.8</v>
      </c>
      <c r="AI46" s="136">
        <f t="shared" si="35"/>
        <v>5.8073035703795287E-6</v>
      </c>
      <c r="AJ46" s="136">
        <v>3.9</v>
      </c>
      <c r="AK46" s="136">
        <f t="shared" si="36"/>
        <v>7.5494946414933872E-6</v>
      </c>
      <c r="AL46" s="136">
        <v>1.8</v>
      </c>
      <c r="AM46" s="136">
        <f t="shared" si="37"/>
        <v>3.4843821422277175E-6</v>
      </c>
      <c r="AN46" s="136"/>
      <c r="AO46" s="136"/>
      <c r="AP46" s="136">
        <v>1</v>
      </c>
      <c r="AQ46" s="136"/>
      <c r="AR46" s="136">
        <v>4.5999999999999996</v>
      </c>
      <c r="AS46" s="136">
        <f t="shared" si="38"/>
        <v>1.1130665176560763E-5</v>
      </c>
      <c r="AT46" s="136">
        <v>4.8</v>
      </c>
      <c r="AU46" s="136"/>
      <c r="AV46" s="136">
        <v>3.6</v>
      </c>
      <c r="AW46" s="136"/>
      <c r="AX46" s="136">
        <v>170.4</v>
      </c>
      <c r="AY46" s="136">
        <f t="shared" si="39"/>
        <v>2.7487903566463103E-4</v>
      </c>
      <c r="AZ46" s="136">
        <v>60.5</v>
      </c>
      <c r="BA46" s="136">
        <f t="shared" si="40"/>
        <v>8.3652825239990836E-5</v>
      </c>
    </row>
    <row r="47" spans="1:53" x14ac:dyDescent="0.35">
      <c r="A47" s="138">
        <v>975</v>
      </c>
      <c r="B47" s="136">
        <v>1048</v>
      </c>
      <c r="C47" s="136">
        <f t="shared" si="19"/>
        <v>1.0143423569596244E-2</v>
      </c>
      <c r="D47" s="136">
        <v>672.9</v>
      </c>
      <c r="E47" s="136">
        <f t="shared" si="20"/>
        <v>6.5128909541806411E-3</v>
      </c>
      <c r="F47" s="136">
        <v>32.9</v>
      </c>
      <c r="G47" s="136">
        <f t="shared" si="21"/>
        <v>1.5921690622123873E-4</v>
      </c>
      <c r="H47" s="136">
        <v>2.1</v>
      </c>
      <c r="I47" s="136">
        <f t="shared" si="22"/>
        <v>1.0162781248164175E-5</v>
      </c>
      <c r="J47" s="136">
        <v>2.1</v>
      </c>
      <c r="K47" s="136">
        <f t="shared" si="23"/>
        <v>1.0162781248164175E-5</v>
      </c>
      <c r="L47" s="136">
        <v>6.8</v>
      </c>
      <c r="M47" s="136">
        <f t="shared" si="24"/>
        <v>2.1938702376989329E-5</v>
      </c>
      <c r="N47" s="136">
        <v>3</v>
      </c>
      <c r="O47" s="136">
        <f t="shared" si="25"/>
        <v>9.6788392839658808E-6</v>
      </c>
      <c r="P47" s="136">
        <v>6.83</v>
      </c>
      <c r="Q47" s="136">
        <f t="shared" si="26"/>
        <v>2.203549076982899E-5</v>
      </c>
      <c r="R47" s="136">
        <v>6</v>
      </c>
      <c r="S47" s="136">
        <f t="shared" si="27"/>
        <v>2.9036517851897643E-5</v>
      </c>
      <c r="T47" s="136">
        <v>2.4</v>
      </c>
      <c r="U47" s="136">
        <f t="shared" si="28"/>
        <v>5.8073035703795287E-6</v>
      </c>
      <c r="V47" s="136">
        <v>12.4</v>
      </c>
      <c r="W47" s="136">
        <f t="shared" si="41"/>
        <v>3.0004401780294232E-5</v>
      </c>
      <c r="X47" s="136">
        <v>1</v>
      </c>
      <c r="Y47" s="136">
        <f t="shared" si="30"/>
        <v>2.4197098209914702E-6</v>
      </c>
      <c r="Z47" s="136">
        <v>1</v>
      </c>
      <c r="AA47" s="136"/>
      <c r="AB47" s="136">
        <v>1</v>
      </c>
      <c r="AC47" s="136"/>
      <c r="AD47" s="136">
        <v>2.6</v>
      </c>
      <c r="AE47" s="136">
        <f t="shared" si="33"/>
        <v>6.2912455345778224E-6</v>
      </c>
      <c r="AF47" s="136">
        <v>11.2</v>
      </c>
      <c r="AG47" s="136">
        <f t="shared" si="34"/>
        <v>3.6134333326805952E-5</v>
      </c>
      <c r="AH47" s="136">
        <v>2.2000000000000002</v>
      </c>
      <c r="AI47" s="136">
        <f t="shared" si="35"/>
        <v>7.0978154749083133E-6</v>
      </c>
      <c r="AJ47" s="136">
        <v>6.4</v>
      </c>
      <c r="AK47" s="136">
        <f t="shared" si="36"/>
        <v>1.2388914283476328E-5</v>
      </c>
      <c r="AL47" s="136">
        <v>2.2999999999999998</v>
      </c>
      <c r="AM47" s="136">
        <f t="shared" si="37"/>
        <v>4.4522660706243053E-6</v>
      </c>
      <c r="AN47" s="136"/>
      <c r="AO47" s="136"/>
      <c r="AP47" s="136">
        <v>1.6</v>
      </c>
      <c r="AQ47" s="136"/>
      <c r="AR47" s="136">
        <v>2.6</v>
      </c>
      <c r="AS47" s="136">
        <f t="shared" si="38"/>
        <v>6.2912455345778224E-6</v>
      </c>
      <c r="AT47" s="136">
        <v>4</v>
      </c>
      <c r="AU47" s="136"/>
      <c r="AV47" s="136">
        <v>2.6</v>
      </c>
      <c r="AW47" s="136"/>
      <c r="AX47" s="136">
        <v>417.28</v>
      </c>
      <c r="AY47" s="136">
        <f t="shared" si="39"/>
        <v>6.7313100940221381E-4</v>
      </c>
      <c r="AZ47" s="136">
        <v>75</v>
      </c>
      <c r="BA47" s="136">
        <f t="shared" si="40"/>
        <v>1.0370184947106301E-4</v>
      </c>
    </row>
    <row r="48" spans="1:53" x14ac:dyDescent="0.35">
      <c r="A48" s="137">
        <v>1000</v>
      </c>
      <c r="B48" s="136">
        <v>1539.8</v>
      </c>
      <c r="C48" s="136">
        <f t="shared" si="19"/>
        <v>1.4903476729450664E-2</v>
      </c>
      <c r="D48" s="136">
        <v>744.9</v>
      </c>
      <c r="E48" s="136">
        <f t="shared" si="20"/>
        <v>7.2097673826261848E-3</v>
      </c>
      <c r="F48" s="136">
        <v>69.3</v>
      </c>
      <c r="G48" s="136">
        <f t="shared" si="21"/>
        <v>3.3537178118941773E-4</v>
      </c>
      <c r="H48" s="136">
        <v>3.6</v>
      </c>
      <c r="I48" s="136">
        <f t="shared" si="22"/>
        <v>1.7421910711138587E-5</v>
      </c>
      <c r="J48" s="136">
        <v>4.3</v>
      </c>
      <c r="K48" s="136">
        <f t="shared" si="23"/>
        <v>2.0809504460526642E-5</v>
      </c>
      <c r="L48" s="136">
        <v>8.9</v>
      </c>
      <c r="M48" s="136">
        <f t="shared" si="24"/>
        <v>2.871388987576545E-5</v>
      </c>
      <c r="N48" s="136">
        <v>3.6</v>
      </c>
      <c r="O48" s="136">
        <f t="shared" si="25"/>
        <v>1.1614607140759057E-5</v>
      </c>
      <c r="P48" s="136">
        <v>4.54</v>
      </c>
      <c r="Q48" s="136">
        <f t="shared" si="26"/>
        <v>1.4647310116401699E-5</v>
      </c>
      <c r="R48" s="136">
        <v>7.7</v>
      </c>
      <c r="S48" s="136">
        <f t="shared" si="27"/>
        <v>3.726353124326864E-5</v>
      </c>
      <c r="T48" s="136">
        <v>2.8</v>
      </c>
      <c r="U48" s="136">
        <f t="shared" si="28"/>
        <v>6.7751874987761161E-6</v>
      </c>
      <c r="V48" s="136">
        <v>13.9</v>
      </c>
      <c r="W48" s="136">
        <f t="shared" si="41"/>
        <v>3.3633966511781437E-5</v>
      </c>
      <c r="X48" s="136">
        <v>0</v>
      </c>
      <c r="Y48" s="136">
        <f t="shared" si="30"/>
        <v>0</v>
      </c>
      <c r="Z48" s="136">
        <v>0</v>
      </c>
      <c r="AA48" s="136"/>
      <c r="AB48" s="136">
        <v>0</v>
      </c>
      <c r="AC48" s="136"/>
      <c r="AD48" s="136">
        <v>2.1</v>
      </c>
      <c r="AE48" s="136">
        <f t="shared" si="33"/>
        <v>5.0813906240820877E-6</v>
      </c>
      <c r="AF48" s="136">
        <v>12.6</v>
      </c>
      <c r="AG48" s="136">
        <f t="shared" si="34"/>
        <v>4.0651124992656695E-5</v>
      </c>
      <c r="AH48" s="136">
        <v>1.8</v>
      </c>
      <c r="AI48" s="136">
        <f t="shared" si="35"/>
        <v>5.8073035703795287E-6</v>
      </c>
      <c r="AJ48" s="136">
        <v>6.8</v>
      </c>
      <c r="AK48" s="136">
        <f t="shared" si="36"/>
        <v>1.3163221426193598E-5</v>
      </c>
      <c r="AL48" s="136">
        <v>3</v>
      </c>
      <c r="AM48" s="136">
        <f t="shared" si="37"/>
        <v>5.8073035703795287E-6</v>
      </c>
      <c r="AN48" s="136"/>
      <c r="AO48" s="136"/>
      <c r="AP48" s="136">
        <v>1.4</v>
      </c>
      <c r="AQ48" s="136"/>
      <c r="AR48" s="136">
        <v>1.92</v>
      </c>
      <c r="AS48" s="136">
        <f t="shared" si="38"/>
        <v>4.6458428563036224E-6</v>
      </c>
      <c r="AT48" s="136">
        <v>3</v>
      </c>
      <c r="AU48" s="136"/>
      <c r="AV48" s="136">
        <v>1.53</v>
      </c>
      <c r="AW48" s="136"/>
      <c r="AX48" s="136">
        <v>550</v>
      </c>
      <c r="AY48" s="136">
        <f t="shared" si="39"/>
        <v>8.8722693436353898E-4</v>
      </c>
      <c r="AZ48" s="136">
        <v>70.8</v>
      </c>
      <c r="BA48" s="136">
        <f t="shared" si="40"/>
        <v>9.7894545900683471E-5</v>
      </c>
    </row>
    <row r="49" spans="1:53" x14ac:dyDescent="0.35">
      <c r="A49" s="137">
        <v>1025</v>
      </c>
      <c r="B49" s="136">
        <v>1285.2</v>
      </c>
      <c r="C49" s="136">
        <f t="shared" si="19"/>
        <v>1.243924424775295E-2</v>
      </c>
      <c r="D49" s="136">
        <v>1500.3</v>
      </c>
      <c r="E49" s="136">
        <f t="shared" si="20"/>
        <v>1.4521162577734011E-2</v>
      </c>
      <c r="F49" s="136">
        <v>100</v>
      </c>
      <c r="G49" s="136">
        <f t="shared" si="21"/>
        <v>4.8394196419829406E-4</v>
      </c>
      <c r="H49" s="136">
        <v>2.7</v>
      </c>
      <c r="I49" s="136">
        <f t="shared" si="22"/>
        <v>1.3066433033353939E-5</v>
      </c>
      <c r="J49" s="136">
        <v>7.1</v>
      </c>
      <c r="K49" s="136">
        <f t="shared" si="23"/>
        <v>3.4359879458078872E-5</v>
      </c>
      <c r="L49" s="136">
        <v>7.45</v>
      </c>
      <c r="M49" s="136">
        <f t="shared" si="24"/>
        <v>2.4035784221848606E-5</v>
      </c>
      <c r="N49" s="136">
        <v>2.2000000000000002</v>
      </c>
      <c r="O49" s="136">
        <f t="shared" si="25"/>
        <v>7.0978154749083133E-6</v>
      </c>
      <c r="P49" s="136">
        <v>2.2000000000000002</v>
      </c>
      <c r="Q49" s="136">
        <f t="shared" si="26"/>
        <v>7.0978154749083133E-6</v>
      </c>
      <c r="R49" s="136">
        <v>5.5</v>
      </c>
      <c r="S49" s="136">
        <f t="shared" si="27"/>
        <v>2.6616808030906173E-5</v>
      </c>
      <c r="T49" s="136">
        <v>2.2000000000000002</v>
      </c>
      <c r="U49" s="136">
        <f t="shared" si="28"/>
        <v>5.323361606181235E-6</v>
      </c>
      <c r="V49" s="136">
        <v>10.6</v>
      </c>
      <c r="W49" s="136">
        <f t="shared" si="41"/>
        <v>2.5648924102509584E-5</v>
      </c>
      <c r="X49" s="136">
        <v>0</v>
      </c>
      <c r="Y49" s="136">
        <f t="shared" si="30"/>
        <v>0</v>
      </c>
      <c r="Z49" s="136">
        <v>0</v>
      </c>
      <c r="AA49" s="136"/>
      <c r="AB49" s="136">
        <v>0</v>
      </c>
      <c r="AC49" s="136"/>
      <c r="AD49" s="136">
        <v>1.5</v>
      </c>
      <c r="AE49" s="136">
        <f t="shared" si="33"/>
        <v>3.6295647314872053E-6</v>
      </c>
      <c r="AF49" s="136">
        <v>8.8000000000000007</v>
      </c>
      <c r="AG49" s="136">
        <f t="shared" si="34"/>
        <v>2.8391261899633253E-5</v>
      </c>
      <c r="AH49" s="136">
        <v>1.3</v>
      </c>
      <c r="AI49" s="136">
        <f t="shared" si="35"/>
        <v>4.1941636897185485E-6</v>
      </c>
      <c r="AJ49" s="136">
        <v>5.0999999999999996</v>
      </c>
      <c r="AK49" s="136">
        <f t="shared" si="36"/>
        <v>9.872416069645198E-6</v>
      </c>
      <c r="AL49" s="136">
        <v>1.7</v>
      </c>
      <c r="AM49" s="136">
        <f t="shared" si="37"/>
        <v>3.2908053565483995E-6</v>
      </c>
      <c r="AN49" s="136"/>
      <c r="AO49" s="136"/>
      <c r="AP49" s="136">
        <v>1.44</v>
      </c>
      <c r="AQ49" s="136"/>
      <c r="AR49" s="136">
        <v>1.28</v>
      </c>
      <c r="AS49" s="136">
        <f t="shared" si="38"/>
        <v>3.0972285708690819E-6</v>
      </c>
      <c r="AT49" s="136">
        <v>1.87</v>
      </c>
      <c r="AU49" s="136"/>
      <c r="AV49" s="136">
        <v>0.8</v>
      </c>
      <c r="AW49" s="136"/>
      <c r="AX49" s="136">
        <v>560</v>
      </c>
      <c r="AY49" s="136">
        <f t="shared" si="39"/>
        <v>9.0335833317014885E-4</v>
      </c>
      <c r="AZ49" s="136">
        <v>52.05</v>
      </c>
      <c r="BA49" s="136">
        <f t="shared" si="40"/>
        <v>7.1969083532917726E-5</v>
      </c>
    </row>
    <row r="50" spans="1:53" x14ac:dyDescent="0.35">
      <c r="A50" s="138">
        <v>1050</v>
      </c>
      <c r="B50" s="136">
        <v>503.2</v>
      </c>
      <c r="C50" s="136">
        <f t="shared" si="19"/>
        <v>4.8703919276916309E-3</v>
      </c>
      <c r="D50" s="136">
        <v>2953.2</v>
      </c>
      <c r="E50" s="136">
        <f t="shared" si="20"/>
        <v>2.8583548173408038E-2</v>
      </c>
      <c r="F50" s="136">
        <v>63.9</v>
      </c>
      <c r="G50" s="136">
        <f t="shared" si="21"/>
        <v>3.0923891512270991E-4</v>
      </c>
      <c r="H50" s="136">
        <v>0</v>
      </c>
      <c r="I50" s="136">
        <f t="shared" si="22"/>
        <v>0</v>
      </c>
      <c r="J50" s="136">
        <v>5.21</v>
      </c>
      <c r="K50" s="136">
        <f t="shared" si="23"/>
        <v>2.521337633473112E-5</v>
      </c>
      <c r="L50" s="136">
        <v>2.9</v>
      </c>
      <c r="M50" s="136">
        <f t="shared" si="24"/>
        <v>9.3562113078336845E-6</v>
      </c>
      <c r="N50" s="136">
        <v>1</v>
      </c>
      <c r="O50" s="136">
        <f t="shared" si="25"/>
        <v>3.2262797613219603E-6</v>
      </c>
      <c r="P50" s="136">
        <v>0</v>
      </c>
      <c r="Q50" s="136">
        <f t="shared" si="26"/>
        <v>0</v>
      </c>
      <c r="R50" s="136">
        <v>2</v>
      </c>
      <c r="S50" s="136">
        <f t="shared" si="27"/>
        <v>9.6788392839658808E-6</v>
      </c>
      <c r="T50" s="136">
        <v>1.1000000000000001</v>
      </c>
      <c r="U50" s="136">
        <f t="shared" si="28"/>
        <v>2.6616808030906175E-6</v>
      </c>
      <c r="V50" s="136">
        <v>4.9000000000000004</v>
      </c>
      <c r="W50" s="136">
        <f t="shared" si="41"/>
        <v>1.1856578122858205E-5</v>
      </c>
      <c r="X50" s="136">
        <v>0</v>
      </c>
      <c r="Y50" s="136">
        <f t="shared" si="30"/>
        <v>0</v>
      </c>
      <c r="Z50" s="136">
        <v>0</v>
      </c>
      <c r="AA50" s="136"/>
      <c r="AB50" s="136">
        <v>0</v>
      </c>
      <c r="AC50" s="136"/>
      <c r="AD50" s="136">
        <v>0</v>
      </c>
      <c r="AE50" s="136">
        <f t="shared" si="33"/>
        <v>0</v>
      </c>
      <c r="AF50" s="136">
        <v>3.2</v>
      </c>
      <c r="AG50" s="136">
        <f t="shared" si="34"/>
        <v>1.0324095236230272E-5</v>
      </c>
      <c r="AH50" s="136">
        <v>0</v>
      </c>
      <c r="AI50" s="136">
        <f t="shared" si="35"/>
        <v>0</v>
      </c>
      <c r="AJ50" s="136">
        <v>2.2999999999999998</v>
      </c>
      <c r="AK50" s="136">
        <f t="shared" si="36"/>
        <v>4.4522660706243053E-6</v>
      </c>
      <c r="AL50" s="136">
        <v>1.4</v>
      </c>
      <c r="AM50" s="136">
        <f t="shared" si="37"/>
        <v>2.7100749995104463E-6</v>
      </c>
      <c r="AN50" s="136"/>
      <c r="AO50" s="136"/>
      <c r="AP50" s="136">
        <v>1</v>
      </c>
      <c r="AQ50" s="136"/>
      <c r="AR50" s="136">
        <v>0</v>
      </c>
      <c r="AS50" s="136">
        <f t="shared" si="38"/>
        <v>0</v>
      </c>
      <c r="AT50" s="136">
        <v>0</v>
      </c>
      <c r="AU50" s="136"/>
      <c r="AV50" s="136">
        <v>0</v>
      </c>
      <c r="AW50" s="136"/>
      <c r="AX50" s="136">
        <v>261.69</v>
      </c>
      <c r="AY50" s="136">
        <f t="shared" si="39"/>
        <v>4.2214257537017194E-4</v>
      </c>
      <c r="AZ50" s="136">
        <v>17.440000000000001</v>
      </c>
      <c r="BA50" s="136">
        <f t="shared" si="40"/>
        <v>2.4114136730337854E-5</v>
      </c>
    </row>
    <row r="51" spans="1:53" x14ac:dyDescent="0.35">
      <c r="A51" s="138">
        <v>1075</v>
      </c>
      <c r="B51" s="136">
        <v>228.9</v>
      </c>
      <c r="C51" s="136">
        <f t="shared" si="19"/>
        <v>2.21548631209979E-3</v>
      </c>
      <c r="D51" s="136">
        <v>3256.1</v>
      </c>
      <c r="E51" s="136">
        <f t="shared" si="20"/>
        <v>3.1515268592521302E-2</v>
      </c>
      <c r="F51" s="136">
        <v>46.2</v>
      </c>
      <c r="G51" s="136">
        <f t="shared" si="21"/>
        <v>2.2358118745961187E-4</v>
      </c>
      <c r="H51" s="136">
        <v>0</v>
      </c>
      <c r="I51" s="136">
        <f t="shared" si="22"/>
        <v>0</v>
      </c>
      <c r="J51" s="136">
        <v>2.2999999999999998</v>
      </c>
      <c r="K51" s="136">
        <f t="shared" si="23"/>
        <v>1.1130665176560763E-5</v>
      </c>
      <c r="L51" s="136">
        <v>1.3</v>
      </c>
      <c r="M51" s="136">
        <f t="shared" si="24"/>
        <v>4.1941636897185485E-6</v>
      </c>
      <c r="N51" s="136">
        <v>0</v>
      </c>
      <c r="O51" s="136">
        <f t="shared" si="25"/>
        <v>0</v>
      </c>
      <c r="P51" s="136">
        <v>0</v>
      </c>
      <c r="Q51" s="136">
        <f t="shared" si="26"/>
        <v>0</v>
      </c>
      <c r="R51" s="136">
        <v>0</v>
      </c>
      <c r="S51" s="136">
        <f t="shared" si="27"/>
        <v>0</v>
      </c>
      <c r="T51" s="136">
        <v>0</v>
      </c>
      <c r="U51" s="136">
        <f t="shared" si="28"/>
        <v>0</v>
      </c>
      <c r="V51" s="136">
        <v>2.2999999999999998</v>
      </c>
      <c r="W51" s="136">
        <f t="shared" si="41"/>
        <v>5.5653325882803814E-6</v>
      </c>
      <c r="X51" s="136">
        <v>0</v>
      </c>
      <c r="Y51" s="136">
        <f t="shared" si="30"/>
        <v>0</v>
      </c>
      <c r="Z51" s="136">
        <v>0</v>
      </c>
      <c r="AA51" s="136"/>
      <c r="AB51" s="136">
        <v>0</v>
      </c>
      <c r="AC51" s="136"/>
      <c r="AD51" s="136">
        <v>0</v>
      </c>
      <c r="AE51" s="136">
        <f t="shared" si="33"/>
        <v>0</v>
      </c>
      <c r="AF51" s="136">
        <v>1.2</v>
      </c>
      <c r="AG51" s="136">
        <f t="shared" si="34"/>
        <v>3.8715357135863522E-6</v>
      </c>
      <c r="AH51" s="136">
        <v>0</v>
      </c>
      <c r="AI51" s="136">
        <f t="shared" si="35"/>
        <v>0</v>
      </c>
      <c r="AJ51" s="136">
        <v>1.2</v>
      </c>
      <c r="AK51" s="136">
        <f t="shared" si="36"/>
        <v>2.3229214281518116E-6</v>
      </c>
      <c r="AL51" s="136">
        <v>0</v>
      </c>
      <c r="AM51" s="136">
        <f t="shared" si="37"/>
        <v>0</v>
      </c>
      <c r="AN51" s="136"/>
      <c r="AO51" s="136"/>
      <c r="AP51" s="136">
        <v>0</v>
      </c>
      <c r="AQ51" s="136"/>
      <c r="AR51" s="136">
        <v>0</v>
      </c>
      <c r="AS51" s="136">
        <f t="shared" si="38"/>
        <v>0</v>
      </c>
      <c r="AT51" s="136">
        <v>0</v>
      </c>
      <c r="AU51" s="136"/>
      <c r="AV51" s="136">
        <v>0</v>
      </c>
      <c r="AW51" s="136"/>
      <c r="AX51" s="136">
        <v>132.6</v>
      </c>
      <c r="AY51" s="136">
        <f t="shared" si="39"/>
        <v>2.1390234817564595E-4</v>
      </c>
      <c r="AZ51" s="136">
        <v>8.9</v>
      </c>
      <c r="BA51" s="136">
        <f t="shared" si="40"/>
        <v>1.2305952803899479E-5</v>
      </c>
    </row>
    <row r="52" spans="1:53" x14ac:dyDescent="0.35">
      <c r="A52" s="137">
        <v>1100</v>
      </c>
      <c r="B52" s="136">
        <v>101.5</v>
      </c>
      <c r="C52" s="136">
        <f t="shared" si="19"/>
        <v>9.8240218732253688E-4</v>
      </c>
      <c r="D52" s="136">
        <v>3592.7</v>
      </c>
      <c r="E52" s="136">
        <f t="shared" si="20"/>
        <v>3.4773165895504221E-2</v>
      </c>
      <c r="F52" s="136">
        <v>13.8</v>
      </c>
      <c r="G52" s="136">
        <f t="shared" si="21"/>
        <v>6.678399105936458E-5</v>
      </c>
      <c r="H52" s="136">
        <v>0</v>
      </c>
      <c r="I52" s="136">
        <f t="shared" si="22"/>
        <v>0</v>
      </c>
      <c r="J52" s="136">
        <v>0</v>
      </c>
      <c r="K52" s="136">
        <f t="shared" si="23"/>
        <v>0</v>
      </c>
      <c r="L52" s="136">
        <v>0</v>
      </c>
      <c r="M52" s="136">
        <f t="shared" si="24"/>
        <v>0</v>
      </c>
      <c r="N52" s="136">
        <v>0</v>
      </c>
      <c r="O52" s="136">
        <f t="shared" si="25"/>
        <v>0</v>
      </c>
      <c r="P52" s="136">
        <v>0</v>
      </c>
      <c r="Q52" s="136">
        <f t="shared" si="26"/>
        <v>0</v>
      </c>
      <c r="R52" s="136">
        <v>0</v>
      </c>
      <c r="S52" s="136">
        <f t="shared" si="27"/>
        <v>0</v>
      </c>
      <c r="T52" s="136">
        <v>0</v>
      </c>
      <c r="U52" s="136">
        <f t="shared" si="28"/>
        <v>0</v>
      </c>
      <c r="V52" s="136">
        <v>0</v>
      </c>
      <c r="W52" s="136">
        <f t="shared" si="41"/>
        <v>0</v>
      </c>
      <c r="X52" s="136">
        <v>0</v>
      </c>
      <c r="Y52" s="136">
        <f t="shared" si="30"/>
        <v>0</v>
      </c>
      <c r="Z52" s="136">
        <v>0</v>
      </c>
      <c r="AA52" s="136"/>
      <c r="AB52" s="136">
        <v>0</v>
      </c>
      <c r="AC52" s="136"/>
      <c r="AD52" s="136">
        <v>0</v>
      </c>
      <c r="AE52" s="136">
        <f t="shared" si="33"/>
        <v>0</v>
      </c>
      <c r="AF52" s="136">
        <v>0</v>
      </c>
      <c r="AG52" s="136">
        <f t="shared" si="34"/>
        <v>0</v>
      </c>
      <c r="AH52" s="136">
        <v>0</v>
      </c>
      <c r="AI52" s="136">
        <f t="shared" si="35"/>
        <v>0</v>
      </c>
      <c r="AJ52" s="136">
        <v>0</v>
      </c>
      <c r="AK52" s="136">
        <f t="shared" si="36"/>
        <v>0</v>
      </c>
      <c r="AL52" s="136">
        <v>0</v>
      </c>
      <c r="AM52" s="136">
        <f t="shared" si="37"/>
        <v>0</v>
      </c>
      <c r="AN52" s="136"/>
      <c r="AO52" s="136"/>
      <c r="AP52" s="136">
        <v>0</v>
      </c>
      <c r="AQ52" s="136"/>
      <c r="AR52" s="136">
        <v>0</v>
      </c>
      <c r="AS52" s="136">
        <f t="shared" si="38"/>
        <v>0</v>
      </c>
      <c r="AT52" s="136">
        <v>0</v>
      </c>
      <c r="AU52" s="136"/>
      <c r="AV52" s="136">
        <v>0</v>
      </c>
      <c r="AW52" s="136"/>
      <c r="AX52" s="136">
        <v>25.3</v>
      </c>
      <c r="AY52" s="136">
        <f t="shared" si="39"/>
        <v>4.08124389807228E-5</v>
      </c>
      <c r="AZ52" s="136">
        <v>0</v>
      </c>
      <c r="BA52" s="136">
        <f t="shared" si="40"/>
        <v>0</v>
      </c>
    </row>
    <row r="54" spans="1:53" ht="18.5" x14ac:dyDescent="0.45">
      <c r="H54" s="148" t="s">
        <v>172</v>
      </c>
      <c r="I54" s="148">
        <v>9.6788392839658808E-6</v>
      </c>
      <c r="AD54" s="242"/>
      <c r="AE54" s="242"/>
    </row>
    <row r="56" spans="1:53" s="190" customFormat="1" ht="21" x14ac:dyDescent="0.5">
      <c r="A56" s="140" t="s">
        <v>170</v>
      </c>
      <c r="B56" s="238">
        <v>3.6</v>
      </c>
      <c r="C56" s="238"/>
      <c r="D56" s="238">
        <v>3.8</v>
      </c>
      <c r="E56" s="238"/>
      <c r="F56" s="238" t="s">
        <v>149</v>
      </c>
      <c r="G56" s="238"/>
      <c r="H56" s="238" t="s">
        <v>375</v>
      </c>
      <c r="I56" s="238"/>
      <c r="J56" s="238" t="s">
        <v>374</v>
      </c>
      <c r="K56" s="238"/>
      <c r="L56" s="238" t="s">
        <v>360</v>
      </c>
      <c r="M56" s="238"/>
      <c r="N56" s="238" t="s">
        <v>359</v>
      </c>
      <c r="O56" s="238"/>
      <c r="P56" s="238" t="s">
        <v>373</v>
      </c>
      <c r="Q56" s="238"/>
      <c r="R56" s="238" t="s">
        <v>372</v>
      </c>
      <c r="S56" s="238"/>
      <c r="T56" s="238" t="s">
        <v>371</v>
      </c>
      <c r="U56" s="238"/>
      <c r="V56" s="238" t="s">
        <v>370</v>
      </c>
      <c r="W56" s="238"/>
      <c r="X56" s="238" t="s">
        <v>369</v>
      </c>
      <c r="Y56" s="238"/>
      <c r="Z56" s="238">
        <v>26.3</v>
      </c>
      <c r="AA56" s="238"/>
      <c r="AB56" s="238">
        <v>28.321999999999999</v>
      </c>
      <c r="AC56" s="238"/>
      <c r="AD56" s="238" t="s">
        <v>368</v>
      </c>
      <c r="AE56" s="238"/>
      <c r="AF56" s="238" t="s">
        <v>367</v>
      </c>
      <c r="AG56" s="238"/>
      <c r="AH56" s="238" t="s">
        <v>366</v>
      </c>
      <c r="AI56" s="238"/>
      <c r="AJ56" s="238" t="s">
        <v>365</v>
      </c>
      <c r="AK56" s="238"/>
      <c r="AL56" s="238" t="s">
        <v>156</v>
      </c>
      <c r="AM56" s="238"/>
      <c r="AN56" s="179"/>
      <c r="AO56" s="179"/>
      <c r="AP56" s="238">
        <v>34.206000000000003</v>
      </c>
      <c r="AQ56" s="238"/>
      <c r="AR56" s="238" t="s">
        <v>364</v>
      </c>
      <c r="AS56" s="238"/>
      <c r="AT56" s="238">
        <v>35.49</v>
      </c>
      <c r="AU56" s="238"/>
      <c r="AV56" s="238">
        <v>35.979999999999997</v>
      </c>
      <c r="AW56" s="238"/>
      <c r="AX56" s="238" t="s">
        <v>363</v>
      </c>
      <c r="AY56" s="238"/>
      <c r="AZ56" s="238" t="s">
        <v>153</v>
      </c>
      <c r="BA56" s="238"/>
    </row>
    <row r="57" spans="1:53" x14ac:dyDescent="0.35">
      <c r="A57" s="137" t="s">
        <v>46</v>
      </c>
      <c r="B57" s="136" t="s">
        <v>552</v>
      </c>
      <c r="C57" s="136" t="s">
        <v>152</v>
      </c>
      <c r="D57" s="136" t="s">
        <v>552</v>
      </c>
      <c r="E57" s="136" t="s">
        <v>152</v>
      </c>
      <c r="F57" s="136" t="s">
        <v>552</v>
      </c>
      <c r="G57" s="136" t="s">
        <v>152</v>
      </c>
      <c r="H57" s="136" t="s">
        <v>552</v>
      </c>
      <c r="I57" s="136" t="s">
        <v>152</v>
      </c>
      <c r="J57" s="136" t="s">
        <v>552</v>
      </c>
      <c r="K57" s="136" t="s">
        <v>152</v>
      </c>
      <c r="L57" s="136" t="s">
        <v>552</v>
      </c>
      <c r="M57" s="136" t="s">
        <v>152</v>
      </c>
      <c r="N57" s="136" t="s">
        <v>552</v>
      </c>
      <c r="O57" s="136" t="s">
        <v>152</v>
      </c>
      <c r="P57" s="136" t="s">
        <v>552</v>
      </c>
      <c r="Q57" s="136" t="s">
        <v>152</v>
      </c>
      <c r="R57" s="136" t="s">
        <v>552</v>
      </c>
      <c r="S57" s="136" t="s">
        <v>152</v>
      </c>
      <c r="T57" s="136" t="s">
        <v>552</v>
      </c>
      <c r="U57" s="136" t="s">
        <v>152</v>
      </c>
      <c r="V57" s="136" t="s">
        <v>552</v>
      </c>
      <c r="W57" s="136" t="s">
        <v>152</v>
      </c>
      <c r="X57" s="136" t="s">
        <v>552</v>
      </c>
      <c r="Y57" s="136" t="s">
        <v>152</v>
      </c>
      <c r="Z57" s="136" t="s">
        <v>552</v>
      </c>
      <c r="AA57" s="136" t="s">
        <v>152</v>
      </c>
      <c r="AB57" s="136" t="s">
        <v>552</v>
      </c>
      <c r="AC57" s="136" t="s">
        <v>152</v>
      </c>
      <c r="AD57" s="136" t="s">
        <v>552</v>
      </c>
      <c r="AE57" s="136" t="s">
        <v>152</v>
      </c>
      <c r="AF57" s="136" t="s">
        <v>552</v>
      </c>
      <c r="AG57" s="136" t="s">
        <v>152</v>
      </c>
      <c r="AH57" s="136" t="s">
        <v>552</v>
      </c>
      <c r="AI57" s="136" t="s">
        <v>152</v>
      </c>
      <c r="AJ57" s="136" t="s">
        <v>552</v>
      </c>
      <c r="AK57" s="136" t="s">
        <v>152</v>
      </c>
      <c r="AL57" s="136" t="s">
        <v>552</v>
      </c>
      <c r="AM57" s="136" t="s">
        <v>152</v>
      </c>
      <c r="AN57" s="136"/>
      <c r="AO57" s="136"/>
      <c r="AP57" s="136" t="s">
        <v>552</v>
      </c>
      <c r="AQ57" s="136" t="s">
        <v>152</v>
      </c>
      <c r="AR57" s="136" t="s">
        <v>552</v>
      </c>
      <c r="AS57" s="136" t="s">
        <v>152</v>
      </c>
      <c r="AT57" s="136" t="s">
        <v>552</v>
      </c>
      <c r="AU57" s="136" t="s">
        <v>152</v>
      </c>
      <c r="AV57" s="136" t="s">
        <v>552</v>
      </c>
      <c r="AW57" s="136" t="s">
        <v>152</v>
      </c>
      <c r="AX57" s="136" t="s">
        <v>552</v>
      </c>
      <c r="AY57" s="136" t="s">
        <v>152</v>
      </c>
      <c r="AZ57" s="136" t="s">
        <v>552</v>
      </c>
      <c r="BA57" s="136" t="s">
        <v>152</v>
      </c>
    </row>
    <row r="58" spans="1:53" x14ac:dyDescent="0.35">
      <c r="A58" s="137">
        <v>600</v>
      </c>
      <c r="B58" s="136">
        <v>1.1000000000000001</v>
      </c>
      <c r="C58" s="136">
        <f t="shared" ref="C58:C78" si="42">B58*$AL$27/1</f>
        <v>1.064672321236247E-5</v>
      </c>
      <c r="D58" s="136">
        <v>2.5</v>
      </c>
      <c r="E58" s="136">
        <f t="shared" ref="E58:E78" si="43">D58*$I$54/1</f>
        <v>2.41970982099147E-5</v>
      </c>
      <c r="F58" s="136">
        <v>0</v>
      </c>
      <c r="G58" s="136">
        <f t="shared" ref="G58:G78" si="44">F58*$I$54/2</f>
        <v>0</v>
      </c>
      <c r="H58" s="136">
        <v>0</v>
      </c>
      <c r="I58" s="136">
        <f t="shared" ref="I58:I78" si="45">H58*$I$54/2</f>
        <v>0</v>
      </c>
      <c r="J58" s="136">
        <v>0</v>
      </c>
      <c r="K58" s="136">
        <f t="shared" ref="K58:K78" si="46">J58*$I$54/2</f>
        <v>0</v>
      </c>
      <c r="L58" s="136">
        <v>0</v>
      </c>
      <c r="M58" s="136">
        <f t="shared" ref="M58:M78" si="47">L58*$I$54/3</f>
        <v>0</v>
      </c>
      <c r="N58" s="136">
        <v>0</v>
      </c>
      <c r="O58" s="136">
        <f t="shared" ref="O58:O78" si="48">N58*$I$54/3</f>
        <v>0</v>
      </c>
      <c r="P58" s="136">
        <v>0</v>
      </c>
      <c r="Q58" s="136">
        <f t="shared" ref="Q58:Q78" si="49">P58*$I$54/3</f>
        <v>0</v>
      </c>
      <c r="R58" s="136">
        <v>0</v>
      </c>
      <c r="S58" s="136">
        <f t="shared" ref="S58:S78" si="50">R58*$I$54/2</f>
        <v>0</v>
      </c>
      <c r="T58" s="136">
        <v>0</v>
      </c>
      <c r="U58" s="136">
        <f t="shared" ref="U58:U78" si="51">T58*$I$54/4</f>
        <v>0</v>
      </c>
      <c r="V58" s="136">
        <v>0</v>
      </c>
      <c r="W58" s="136">
        <f t="shared" ref="W58:W78" si="52">V58*$I$54/4</f>
        <v>0</v>
      </c>
      <c r="X58" s="136">
        <v>0</v>
      </c>
      <c r="Y58" s="136">
        <v>0</v>
      </c>
      <c r="Z58" s="136">
        <v>0</v>
      </c>
      <c r="AA58" s="136"/>
      <c r="AB58" s="136">
        <v>0</v>
      </c>
      <c r="AC58" s="136"/>
      <c r="AD58" s="136">
        <v>0</v>
      </c>
      <c r="AE58" s="136">
        <f t="shared" ref="AE58:AE78" si="53">AD58*$I$54/4</f>
        <v>0</v>
      </c>
      <c r="AF58" s="136">
        <v>0</v>
      </c>
      <c r="AG58" s="136">
        <f t="shared" ref="AG58:AG78" si="54">AF58*$J$27/3</f>
        <v>0</v>
      </c>
      <c r="AH58" s="136">
        <v>0</v>
      </c>
      <c r="AI58" s="136">
        <f t="shared" ref="AI58:AI78" si="55">AH58*$AL$27/3</f>
        <v>0</v>
      </c>
      <c r="AJ58" s="136">
        <v>0</v>
      </c>
      <c r="AK58" s="136">
        <f t="shared" ref="AK58:AK78" si="56">AJ58*$I$54/5</f>
        <v>0</v>
      </c>
      <c r="AL58" s="136">
        <v>0</v>
      </c>
      <c r="AM58" s="136">
        <f t="shared" ref="AM58:AM78" si="57">AL58*$I$54/5</f>
        <v>0</v>
      </c>
      <c r="AN58" s="136"/>
      <c r="AO58" s="136"/>
      <c r="AP58" s="136">
        <v>0</v>
      </c>
      <c r="AQ58" s="136"/>
      <c r="AR58" s="136">
        <v>0</v>
      </c>
      <c r="AS58" s="136">
        <f t="shared" ref="AS58:AS78" si="58">AR58*$I$54/4</f>
        <v>0</v>
      </c>
      <c r="AT58" s="136">
        <v>0</v>
      </c>
      <c r="AU58" s="136"/>
      <c r="AV58" s="136">
        <v>0</v>
      </c>
      <c r="AW58" s="136"/>
      <c r="AX58" s="136">
        <v>0</v>
      </c>
      <c r="AY58" s="136">
        <f t="shared" ref="AY58:AY78" si="59">AX58*$I$54/6</f>
        <v>0</v>
      </c>
      <c r="AZ58" s="136">
        <v>0</v>
      </c>
      <c r="BA58" s="136">
        <f t="shared" ref="BA58:BA78" si="60">AZ58*$I$54/7</f>
        <v>0</v>
      </c>
    </row>
    <row r="59" spans="1:53" x14ac:dyDescent="0.35">
      <c r="A59" s="137">
        <v>625</v>
      </c>
      <c r="B59" s="136">
        <v>1.2</v>
      </c>
      <c r="C59" s="136">
        <f t="shared" si="42"/>
        <v>1.1614607140759057E-5</v>
      </c>
      <c r="D59" s="136">
        <v>3.5</v>
      </c>
      <c r="E59" s="136">
        <f t="shared" si="43"/>
        <v>3.3875937493880585E-5</v>
      </c>
      <c r="F59" s="136">
        <v>0</v>
      </c>
      <c r="G59" s="136">
        <f t="shared" si="44"/>
        <v>0</v>
      </c>
      <c r="H59" s="136">
        <v>0</v>
      </c>
      <c r="I59" s="136">
        <f t="shared" si="45"/>
        <v>0</v>
      </c>
      <c r="J59" s="136">
        <v>0</v>
      </c>
      <c r="K59" s="136">
        <f t="shared" si="46"/>
        <v>0</v>
      </c>
      <c r="L59" s="136">
        <v>0</v>
      </c>
      <c r="M59" s="136">
        <f t="shared" si="47"/>
        <v>0</v>
      </c>
      <c r="N59" s="136">
        <v>0</v>
      </c>
      <c r="O59" s="136">
        <f t="shared" si="48"/>
        <v>0</v>
      </c>
      <c r="P59" s="136">
        <v>0</v>
      </c>
      <c r="Q59" s="136">
        <f t="shared" si="49"/>
        <v>0</v>
      </c>
      <c r="R59" s="136">
        <v>0</v>
      </c>
      <c r="S59" s="136">
        <f t="shared" si="50"/>
        <v>0</v>
      </c>
      <c r="T59" s="136">
        <v>0</v>
      </c>
      <c r="U59" s="136">
        <f t="shared" si="51"/>
        <v>0</v>
      </c>
      <c r="V59" s="136">
        <v>0</v>
      </c>
      <c r="W59" s="136">
        <f t="shared" si="52"/>
        <v>0</v>
      </c>
      <c r="X59" s="136">
        <v>0</v>
      </c>
      <c r="Y59" s="136">
        <v>0</v>
      </c>
      <c r="Z59" s="136">
        <v>0</v>
      </c>
      <c r="AA59" s="136"/>
      <c r="AB59" s="136">
        <v>0</v>
      </c>
      <c r="AC59" s="136"/>
      <c r="AD59" s="136">
        <v>0</v>
      </c>
      <c r="AE59" s="136">
        <f t="shared" si="53"/>
        <v>0</v>
      </c>
      <c r="AF59" s="136">
        <v>0</v>
      </c>
      <c r="AG59" s="136">
        <f t="shared" si="54"/>
        <v>0</v>
      </c>
      <c r="AH59" s="136">
        <v>0</v>
      </c>
      <c r="AI59" s="136">
        <f t="shared" si="55"/>
        <v>0</v>
      </c>
      <c r="AJ59" s="136">
        <v>0</v>
      </c>
      <c r="AK59" s="136">
        <f t="shared" si="56"/>
        <v>0</v>
      </c>
      <c r="AL59" s="136">
        <v>0</v>
      </c>
      <c r="AM59" s="136">
        <f t="shared" si="57"/>
        <v>0</v>
      </c>
      <c r="AN59" s="136"/>
      <c r="AO59" s="136"/>
      <c r="AP59" s="136">
        <v>0</v>
      </c>
      <c r="AQ59" s="136"/>
      <c r="AR59" s="136">
        <v>0</v>
      </c>
      <c r="AS59" s="136">
        <f t="shared" si="58"/>
        <v>0</v>
      </c>
      <c r="AT59" s="136">
        <v>0</v>
      </c>
      <c r="AU59" s="136"/>
      <c r="AV59" s="136">
        <v>0</v>
      </c>
      <c r="AW59" s="136"/>
      <c r="AX59" s="136">
        <v>0</v>
      </c>
      <c r="AY59" s="136">
        <f t="shared" si="59"/>
        <v>0</v>
      </c>
      <c r="AZ59" s="136">
        <v>0</v>
      </c>
      <c r="BA59" s="136">
        <f t="shared" si="60"/>
        <v>0</v>
      </c>
    </row>
    <row r="60" spans="1:53" x14ac:dyDescent="0.35">
      <c r="A60" s="138">
        <v>650</v>
      </c>
      <c r="B60" s="136">
        <v>1.9</v>
      </c>
      <c r="C60" s="136">
        <f t="shared" si="42"/>
        <v>1.8389794639535173E-5</v>
      </c>
      <c r="D60" s="136">
        <v>5.9</v>
      </c>
      <c r="E60" s="136">
        <f t="shared" si="43"/>
        <v>5.7105151775398703E-5</v>
      </c>
      <c r="F60" s="136">
        <v>0</v>
      </c>
      <c r="G60" s="136">
        <f t="shared" si="44"/>
        <v>0</v>
      </c>
      <c r="H60" s="136">
        <v>0</v>
      </c>
      <c r="I60" s="136">
        <f t="shared" si="45"/>
        <v>0</v>
      </c>
      <c r="J60" s="136">
        <v>0</v>
      </c>
      <c r="K60" s="136">
        <f t="shared" si="46"/>
        <v>0</v>
      </c>
      <c r="L60" s="136">
        <v>0</v>
      </c>
      <c r="M60" s="136">
        <f t="shared" si="47"/>
        <v>0</v>
      </c>
      <c r="N60" s="136">
        <v>0</v>
      </c>
      <c r="O60" s="136">
        <f t="shared" si="48"/>
        <v>0</v>
      </c>
      <c r="P60" s="136">
        <v>0</v>
      </c>
      <c r="Q60" s="136">
        <f t="shared" si="49"/>
        <v>0</v>
      </c>
      <c r="R60" s="136">
        <v>0</v>
      </c>
      <c r="S60" s="136">
        <f t="shared" si="50"/>
        <v>0</v>
      </c>
      <c r="T60" s="136">
        <v>0</v>
      </c>
      <c r="U60" s="136">
        <f t="shared" si="51"/>
        <v>0</v>
      </c>
      <c r="V60" s="136">
        <v>0</v>
      </c>
      <c r="W60" s="136">
        <f t="shared" si="52"/>
        <v>0</v>
      </c>
      <c r="X60" s="136">
        <v>0</v>
      </c>
      <c r="Y60" s="136">
        <v>0</v>
      </c>
      <c r="Z60" s="136">
        <v>0</v>
      </c>
      <c r="AA60" s="136"/>
      <c r="AB60" s="136">
        <v>0</v>
      </c>
      <c r="AC60" s="136"/>
      <c r="AD60" s="136">
        <v>0</v>
      </c>
      <c r="AE60" s="136">
        <f t="shared" si="53"/>
        <v>0</v>
      </c>
      <c r="AF60" s="136">
        <v>0</v>
      </c>
      <c r="AG60" s="136">
        <f t="shared" si="54"/>
        <v>0</v>
      </c>
      <c r="AH60" s="136">
        <v>0</v>
      </c>
      <c r="AI60" s="136">
        <f t="shared" si="55"/>
        <v>0</v>
      </c>
      <c r="AJ60" s="136">
        <v>0</v>
      </c>
      <c r="AK60" s="136">
        <f t="shared" si="56"/>
        <v>0</v>
      </c>
      <c r="AL60" s="136">
        <v>0</v>
      </c>
      <c r="AM60" s="136">
        <f t="shared" si="57"/>
        <v>0</v>
      </c>
      <c r="AN60" s="136"/>
      <c r="AO60" s="136"/>
      <c r="AP60" s="136">
        <v>0</v>
      </c>
      <c r="AQ60" s="136"/>
      <c r="AR60" s="136">
        <v>0</v>
      </c>
      <c r="AS60" s="136">
        <f t="shared" si="58"/>
        <v>0</v>
      </c>
      <c r="AT60" s="136">
        <v>0</v>
      </c>
      <c r="AU60" s="136"/>
      <c r="AV60" s="136">
        <v>0</v>
      </c>
      <c r="AW60" s="136"/>
      <c r="AX60" s="136">
        <v>0</v>
      </c>
      <c r="AY60" s="136">
        <f t="shared" si="59"/>
        <v>0</v>
      </c>
      <c r="AZ60" s="136">
        <v>0</v>
      </c>
      <c r="BA60" s="136">
        <f t="shared" si="60"/>
        <v>0</v>
      </c>
    </row>
    <row r="61" spans="1:53" x14ac:dyDescent="0.35">
      <c r="A61" s="137">
        <v>675</v>
      </c>
      <c r="B61" s="136">
        <v>2.2999999999999998</v>
      </c>
      <c r="C61" s="136">
        <f t="shared" si="42"/>
        <v>2.2261330353121526E-5</v>
      </c>
      <c r="D61" s="136">
        <v>8.1999999999999993</v>
      </c>
      <c r="E61" s="136">
        <f t="shared" si="43"/>
        <v>7.9366482128520211E-5</v>
      </c>
      <c r="F61" s="136">
        <v>0</v>
      </c>
      <c r="G61" s="136">
        <f t="shared" si="44"/>
        <v>0</v>
      </c>
      <c r="H61" s="136">
        <v>0</v>
      </c>
      <c r="I61" s="136">
        <f t="shared" si="45"/>
        <v>0</v>
      </c>
      <c r="J61" s="136">
        <v>0</v>
      </c>
      <c r="K61" s="136">
        <f t="shared" si="46"/>
        <v>0</v>
      </c>
      <c r="L61" s="136">
        <v>0</v>
      </c>
      <c r="M61" s="136">
        <f t="shared" si="47"/>
        <v>0</v>
      </c>
      <c r="N61" s="136">
        <v>0</v>
      </c>
      <c r="O61" s="136">
        <f t="shared" si="48"/>
        <v>0</v>
      </c>
      <c r="P61" s="136">
        <v>0</v>
      </c>
      <c r="Q61" s="136">
        <f t="shared" si="49"/>
        <v>0</v>
      </c>
      <c r="R61" s="136">
        <v>0</v>
      </c>
      <c r="S61" s="136">
        <f t="shared" si="50"/>
        <v>0</v>
      </c>
      <c r="T61" s="136">
        <v>0</v>
      </c>
      <c r="U61" s="136">
        <f t="shared" si="51"/>
        <v>0</v>
      </c>
      <c r="V61" s="136">
        <v>0</v>
      </c>
      <c r="W61" s="136">
        <f t="shared" si="52"/>
        <v>0</v>
      </c>
      <c r="X61" s="136">
        <v>0</v>
      </c>
      <c r="Y61" s="136">
        <v>0</v>
      </c>
      <c r="Z61" s="136">
        <v>0</v>
      </c>
      <c r="AA61" s="136"/>
      <c r="AB61" s="136">
        <v>0</v>
      </c>
      <c r="AC61" s="136"/>
      <c r="AD61" s="136">
        <v>0</v>
      </c>
      <c r="AE61" s="136">
        <f t="shared" si="53"/>
        <v>0</v>
      </c>
      <c r="AF61" s="136">
        <v>0</v>
      </c>
      <c r="AG61" s="136">
        <f t="shared" si="54"/>
        <v>0</v>
      </c>
      <c r="AH61" s="136">
        <v>0</v>
      </c>
      <c r="AI61" s="136">
        <f t="shared" si="55"/>
        <v>0</v>
      </c>
      <c r="AJ61" s="136">
        <v>0</v>
      </c>
      <c r="AK61" s="136">
        <f t="shared" si="56"/>
        <v>0</v>
      </c>
      <c r="AL61" s="136">
        <v>0</v>
      </c>
      <c r="AM61" s="136">
        <f t="shared" si="57"/>
        <v>0</v>
      </c>
      <c r="AN61" s="136"/>
      <c r="AO61" s="136"/>
      <c r="AP61" s="136">
        <v>0</v>
      </c>
      <c r="AQ61" s="136"/>
      <c r="AR61" s="136">
        <v>0</v>
      </c>
      <c r="AS61" s="136">
        <f t="shared" si="58"/>
        <v>0</v>
      </c>
      <c r="AT61" s="136">
        <v>0</v>
      </c>
      <c r="AU61" s="136"/>
      <c r="AV61" s="136">
        <v>0</v>
      </c>
      <c r="AW61" s="136"/>
      <c r="AX61" s="136">
        <v>0</v>
      </c>
      <c r="AY61" s="136">
        <f t="shared" si="59"/>
        <v>0</v>
      </c>
      <c r="AZ61" s="136">
        <v>0</v>
      </c>
      <c r="BA61" s="136">
        <f t="shared" si="60"/>
        <v>0</v>
      </c>
    </row>
    <row r="62" spans="1:53" x14ac:dyDescent="0.35">
      <c r="A62" s="137">
        <v>700</v>
      </c>
      <c r="B62" s="136">
        <v>3.6</v>
      </c>
      <c r="C62" s="136">
        <f t="shared" si="42"/>
        <v>3.4843821422277174E-5</v>
      </c>
      <c r="D62" s="136">
        <v>15.6</v>
      </c>
      <c r="E62" s="136">
        <f t="shared" si="43"/>
        <v>1.5098989282986774E-4</v>
      </c>
      <c r="F62" s="136">
        <v>0</v>
      </c>
      <c r="G62" s="136">
        <f t="shared" si="44"/>
        <v>0</v>
      </c>
      <c r="H62" s="136">
        <v>0</v>
      </c>
      <c r="I62" s="136">
        <f t="shared" si="45"/>
        <v>0</v>
      </c>
      <c r="J62" s="136">
        <v>0</v>
      </c>
      <c r="K62" s="136">
        <f t="shared" si="46"/>
        <v>0</v>
      </c>
      <c r="L62" s="136">
        <v>0</v>
      </c>
      <c r="M62" s="136">
        <f t="shared" si="47"/>
        <v>0</v>
      </c>
      <c r="N62" s="136">
        <v>0</v>
      </c>
      <c r="O62" s="136">
        <f t="shared" si="48"/>
        <v>0</v>
      </c>
      <c r="P62" s="136">
        <v>0</v>
      </c>
      <c r="Q62" s="136">
        <f t="shared" si="49"/>
        <v>0</v>
      </c>
      <c r="R62" s="136">
        <v>0</v>
      </c>
      <c r="S62" s="136">
        <f t="shared" si="50"/>
        <v>0</v>
      </c>
      <c r="T62" s="136">
        <v>0</v>
      </c>
      <c r="U62" s="136">
        <f t="shared" si="51"/>
        <v>0</v>
      </c>
      <c r="V62" s="136">
        <v>0</v>
      </c>
      <c r="W62" s="136">
        <f t="shared" si="52"/>
        <v>0</v>
      </c>
      <c r="X62" s="136">
        <v>0</v>
      </c>
      <c r="Y62" s="136">
        <v>0</v>
      </c>
      <c r="Z62" s="136">
        <v>0</v>
      </c>
      <c r="AA62" s="136"/>
      <c r="AB62" s="136">
        <v>0</v>
      </c>
      <c r="AC62" s="136"/>
      <c r="AD62" s="136">
        <v>0</v>
      </c>
      <c r="AE62" s="136">
        <f t="shared" si="53"/>
        <v>0</v>
      </c>
      <c r="AF62" s="136">
        <v>0</v>
      </c>
      <c r="AG62" s="136">
        <f t="shared" si="54"/>
        <v>0</v>
      </c>
      <c r="AH62" s="136">
        <v>0</v>
      </c>
      <c r="AI62" s="136">
        <f t="shared" si="55"/>
        <v>0</v>
      </c>
      <c r="AJ62" s="136">
        <v>0</v>
      </c>
      <c r="AK62" s="136">
        <f t="shared" si="56"/>
        <v>0</v>
      </c>
      <c r="AL62" s="136">
        <v>0</v>
      </c>
      <c r="AM62" s="136">
        <f t="shared" si="57"/>
        <v>0</v>
      </c>
      <c r="AN62" s="136"/>
      <c r="AO62" s="136"/>
      <c r="AP62" s="136">
        <v>0</v>
      </c>
      <c r="AQ62" s="136"/>
      <c r="AR62" s="136">
        <v>0</v>
      </c>
      <c r="AS62" s="136">
        <f t="shared" si="58"/>
        <v>0</v>
      </c>
      <c r="AT62" s="136">
        <v>0</v>
      </c>
      <c r="AU62" s="136"/>
      <c r="AV62" s="136">
        <v>0</v>
      </c>
      <c r="AW62" s="136"/>
      <c r="AX62" s="136">
        <v>0</v>
      </c>
      <c r="AY62" s="136">
        <f t="shared" si="59"/>
        <v>0</v>
      </c>
      <c r="AZ62" s="136">
        <v>0</v>
      </c>
      <c r="BA62" s="136">
        <f t="shared" si="60"/>
        <v>0</v>
      </c>
    </row>
    <row r="63" spans="1:53" x14ac:dyDescent="0.35">
      <c r="A63" s="137">
        <v>725</v>
      </c>
      <c r="B63" s="136">
        <v>5.3</v>
      </c>
      <c r="C63" s="136">
        <f t="shared" si="42"/>
        <v>5.1297848205019168E-5</v>
      </c>
      <c r="D63" s="136">
        <v>20.6</v>
      </c>
      <c r="E63" s="136">
        <f t="shared" si="43"/>
        <v>1.9938408924969717E-4</v>
      </c>
      <c r="F63" s="136">
        <v>0</v>
      </c>
      <c r="G63" s="136">
        <f t="shared" si="44"/>
        <v>0</v>
      </c>
      <c r="H63" s="136">
        <v>0</v>
      </c>
      <c r="I63" s="136">
        <f t="shared" si="45"/>
        <v>0</v>
      </c>
      <c r="J63" s="136">
        <v>0</v>
      </c>
      <c r="K63" s="136">
        <f t="shared" si="46"/>
        <v>0</v>
      </c>
      <c r="L63" s="136">
        <v>0</v>
      </c>
      <c r="M63" s="136">
        <f t="shared" si="47"/>
        <v>0</v>
      </c>
      <c r="N63" s="136">
        <v>0</v>
      </c>
      <c r="O63" s="136">
        <f t="shared" si="48"/>
        <v>0</v>
      </c>
      <c r="P63" s="136">
        <v>0</v>
      </c>
      <c r="Q63" s="136">
        <f t="shared" si="49"/>
        <v>0</v>
      </c>
      <c r="R63" s="136">
        <v>0</v>
      </c>
      <c r="S63" s="136">
        <f t="shared" si="50"/>
        <v>0</v>
      </c>
      <c r="T63" s="136">
        <v>0</v>
      </c>
      <c r="U63" s="136">
        <f t="shared" si="51"/>
        <v>0</v>
      </c>
      <c r="V63" s="136">
        <v>0</v>
      </c>
      <c r="W63" s="136">
        <f t="shared" si="52"/>
        <v>0</v>
      </c>
      <c r="X63" s="136">
        <v>0</v>
      </c>
      <c r="Y63" s="136">
        <v>0</v>
      </c>
      <c r="Z63" s="136">
        <v>0</v>
      </c>
      <c r="AA63" s="136"/>
      <c r="AB63" s="136">
        <v>0</v>
      </c>
      <c r="AC63" s="136"/>
      <c r="AD63" s="136">
        <v>0</v>
      </c>
      <c r="AE63" s="136">
        <f t="shared" si="53"/>
        <v>0</v>
      </c>
      <c r="AF63" s="136">
        <v>0</v>
      </c>
      <c r="AG63" s="136">
        <f t="shared" si="54"/>
        <v>0</v>
      </c>
      <c r="AH63" s="136">
        <v>0</v>
      </c>
      <c r="AI63" s="136">
        <f t="shared" si="55"/>
        <v>0</v>
      </c>
      <c r="AJ63" s="136">
        <v>0</v>
      </c>
      <c r="AK63" s="136">
        <f t="shared" si="56"/>
        <v>0</v>
      </c>
      <c r="AL63" s="136">
        <v>0</v>
      </c>
      <c r="AM63" s="136">
        <f t="shared" si="57"/>
        <v>0</v>
      </c>
      <c r="AN63" s="136"/>
      <c r="AO63" s="136"/>
      <c r="AP63" s="136">
        <v>0</v>
      </c>
      <c r="AQ63" s="136"/>
      <c r="AR63" s="136">
        <v>0</v>
      </c>
      <c r="AS63" s="136">
        <f t="shared" si="58"/>
        <v>0</v>
      </c>
      <c r="AT63" s="136">
        <v>0</v>
      </c>
      <c r="AU63" s="136"/>
      <c r="AV63" s="136">
        <v>0</v>
      </c>
      <c r="AW63" s="136"/>
      <c r="AX63" s="136">
        <v>0</v>
      </c>
      <c r="AY63" s="136">
        <f t="shared" si="59"/>
        <v>0</v>
      </c>
      <c r="AZ63" s="136">
        <v>0</v>
      </c>
      <c r="BA63" s="136">
        <f t="shared" si="60"/>
        <v>0</v>
      </c>
    </row>
    <row r="64" spans="1:53" x14ac:dyDescent="0.35">
      <c r="A64" s="137">
        <v>750</v>
      </c>
      <c r="B64" s="136">
        <v>9.8000000000000007</v>
      </c>
      <c r="C64" s="136">
        <f t="shared" si="42"/>
        <v>9.4852624982865637E-5</v>
      </c>
      <c r="D64" s="136">
        <v>38.299999999999997</v>
      </c>
      <c r="E64" s="136">
        <f t="shared" si="43"/>
        <v>3.7069954457589322E-4</v>
      </c>
      <c r="F64" s="136">
        <v>0</v>
      </c>
      <c r="G64" s="136">
        <f t="shared" si="44"/>
        <v>0</v>
      </c>
      <c r="H64" s="136">
        <v>0</v>
      </c>
      <c r="I64" s="136">
        <f t="shared" si="45"/>
        <v>0</v>
      </c>
      <c r="J64" s="136">
        <v>0</v>
      </c>
      <c r="K64" s="136">
        <f t="shared" si="46"/>
        <v>0</v>
      </c>
      <c r="L64" s="136">
        <v>0</v>
      </c>
      <c r="M64" s="136">
        <f t="shared" si="47"/>
        <v>0</v>
      </c>
      <c r="N64" s="136">
        <v>0</v>
      </c>
      <c r="O64" s="136">
        <f t="shared" si="48"/>
        <v>0</v>
      </c>
      <c r="P64" s="136">
        <v>0</v>
      </c>
      <c r="Q64" s="136">
        <f t="shared" si="49"/>
        <v>0</v>
      </c>
      <c r="R64" s="136">
        <v>0</v>
      </c>
      <c r="S64" s="136">
        <f t="shared" si="50"/>
        <v>0</v>
      </c>
      <c r="T64" s="136">
        <v>0</v>
      </c>
      <c r="U64" s="136">
        <f t="shared" si="51"/>
        <v>0</v>
      </c>
      <c r="V64" s="136">
        <v>0</v>
      </c>
      <c r="W64" s="136">
        <f t="shared" si="52"/>
        <v>0</v>
      </c>
      <c r="X64" s="136">
        <v>0</v>
      </c>
      <c r="Y64" s="136">
        <v>0</v>
      </c>
      <c r="Z64" s="136">
        <v>0</v>
      </c>
      <c r="AA64" s="136"/>
      <c r="AB64" s="136">
        <v>0</v>
      </c>
      <c r="AC64" s="136"/>
      <c r="AD64" s="136">
        <v>0</v>
      </c>
      <c r="AE64" s="136">
        <f t="shared" si="53"/>
        <v>0</v>
      </c>
      <c r="AF64" s="136">
        <v>0</v>
      </c>
      <c r="AG64" s="136">
        <f t="shared" si="54"/>
        <v>0</v>
      </c>
      <c r="AH64" s="136">
        <v>0</v>
      </c>
      <c r="AI64" s="136">
        <f t="shared" si="55"/>
        <v>0</v>
      </c>
      <c r="AJ64" s="136">
        <v>0</v>
      </c>
      <c r="AK64" s="136">
        <f t="shared" si="56"/>
        <v>0</v>
      </c>
      <c r="AL64" s="136">
        <v>0</v>
      </c>
      <c r="AM64" s="136">
        <f t="shared" si="57"/>
        <v>0</v>
      </c>
      <c r="AN64" s="136"/>
      <c r="AO64" s="136"/>
      <c r="AP64" s="136">
        <v>0</v>
      </c>
      <c r="AQ64" s="136"/>
      <c r="AR64" s="136">
        <v>0</v>
      </c>
      <c r="AS64" s="136">
        <f t="shared" si="58"/>
        <v>0</v>
      </c>
      <c r="AT64" s="136">
        <v>0</v>
      </c>
      <c r="AU64" s="136"/>
      <c r="AV64" s="136">
        <v>0</v>
      </c>
      <c r="AW64" s="136"/>
      <c r="AX64" s="136">
        <v>0</v>
      </c>
      <c r="AY64" s="136">
        <f t="shared" si="59"/>
        <v>0</v>
      </c>
      <c r="AZ64" s="136">
        <v>0</v>
      </c>
      <c r="BA64" s="136">
        <f t="shared" si="60"/>
        <v>0</v>
      </c>
    </row>
    <row r="65" spans="1:53" x14ac:dyDescent="0.35">
      <c r="A65" s="137">
        <v>775</v>
      </c>
      <c r="B65" s="136">
        <v>16</v>
      </c>
      <c r="C65" s="136">
        <f t="shared" si="42"/>
        <v>1.5486142854345409E-4</v>
      </c>
      <c r="D65" s="136">
        <v>51.4</v>
      </c>
      <c r="E65" s="136">
        <f t="shared" si="43"/>
        <v>4.9749233919584631E-4</v>
      </c>
      <c r="F65" s="136">
        <v>0</v>
      </c>
      <c r="G65" s="136">
        <f t="shared" si="44"/>
        <v>0</v>
      </c>
      <c r="H65" s="136">
        <v>0</v>
      </c>
      <c r="I65" s="136">
        <f t="shared" si="45"/>
        <v>0</v>
      </c>
      <c r="J65" s="136">
        <v>0</v>
      </c>
      <c r="K65" s="136">
        <f t="shared" si="46"/>
        <v>0</v>
      </c>
      <c r="L65" s="136">
        <v>0</v>
      </c>
      <c r="M65" s="136">
        <f t="shared" si="47"/>
        <v>0</v>
      </c>
      <c r="N65" s="136">
        <v>0</v>
      </c>
      <c r="O65" s="136">
        <f t="shared" si="48"/>
        <v>0</v>
      </c>
      <c r="P65" s="136">
        <v>0</v>
      </c>
      <c r="Q65" s="136">
        <f t="shared" si="49"/>
        <v>0</v>
      </c>
      <c r="R65" s="136">
        <v>0</v>
      </c>
      <c r="S65" s="136">
        <f t="shared" si="50"/>
        <v>0</v>
      </c>
      <c r="T65" s="136">
        <v>0</v>
      </c>
      <c r="U65" s="136">
        <f t="shared" si="51"/>
        <v>0</v>
      </c>
      <c r="V65" s="136">
        <v>0</v>
      </c>
      <c r="W65" s="136">
        <f t="shared" si="52"/>
        <v>0</v>
      </c>
      <c r="X65" s="136">
        <v>0</v>
      </c>
      <c r="Y65" s="136">
        <v>0</v>
      </c>
      <c r="Z65" s="136">
        <v>0</v>
      </c>
      <c r="AA65" s="136"/>
      <c r="AB65" s="136">
        <v>0</v>
      </c>
      <c r="AC65" s="136"/>
      <c r="AD65" s="136">
        <v>0</v>
      </c>
      <c r="AE65" s="136">
        <f t="shared" si="53"/>
        <v>0</v>
      </c>
      <c r="AF65" s="136">
        <v>0</v>
      </c>
      <c r="AG65" s="136">
        <f t="shared" si="54"/>
        <v>0</v>
      </c>
      <c r="AH65" s="136">
        <v>0</v>
      </c>
      <c r="AI65" s="136">
        <f t="shared" si="55"/>
        <v>0</v>
      </c>
      <c r="AJ65" s="136">
        <v>0</v>
      </c>
      <c r="AK65" s="136">
        <f t="shared" si="56"/>
        <v>0</v>
      </c>
      <c r="AL65" s="136">
        <v>0</v>
      </c>
      <c r="AM65" s="136">
        <f t="shared" si="57"/>
        <v>0</v>
      </c>
      <c r="AN65" s="136"/>
      <c r="AO65" s="136"/>
      <c r="AP65" s="136">
        <v>0</v>
      </c>
      <c r="AQ65" s="136"/>
      <c r="AR65" s="136">
        <v>0</v>
      </c>
      <c r="AS65" s="136">
        <f t="shared" si="58"/>
        <v>0</v>
      </c>
      <c r="AT65" s="136">
        <v>0</v>
      </c>
      <c r="AU65" s="136"/>
      <c r="AV65" s="136">
        <v>0</v>
      </c>
      <c r="AW65" s="136"/>
      <c r="AX65" s="136">
        <v>0</v>
      </c>
      <c r="AY65" s="136">
        <f t="shared" si="59"/>
        <v>0</v>
      </c>
      <c r="AZ65" s="136">
        <v>0</v>
      </c>
      <c r="BA65" s="136">
        <f t="shared" si="60"/>
        <v>0</v>
      </c>
    </row>
    <row r="66" spans="1:53" x14ac:dyDescent="0.35">
      <c r="A66" s="137">
        <v>800</v>
      </c>
      <c r="B66" s="136">
        <v>25.8</v>
      </c>
      <c r="C66" s="136">
        <f t="shared" si="42"/>
        <v>2.4971405352631972E-4</v>
      </c>
      <c r="D66" s="136">
        <v>72.5</v>
      </c>
      <c r="E66" s="136">
        <f t="shared" si="43"/>
        <v>7.0171584808752631E-4</v>
      </c>
      <c r="F66" s="136">
        <v>0</v>
      </c>
      <c r="G66" s="136">
        <f t="shared" si="44"/>
        <v>0</v>
      </c>
      <c r="H66" s="136">
        <v>0</v>
      </c>
      <c r="I66" s="136">
        <f t="shared" si="45"/>
        <v>0</v>
      </c>
      <c r="J66" s="136">
        <v>0</v>
      </c>
      <c r="K66" s="136">
        <f t="shared" si="46"/>
        <v>0</v>
      </c>
      <c r="L66" s="136">
        <v>0</v>
      </c>
      <c r="M66" s="136">
        <f t="shared" si="47"/>
        <v>0</v>
      </c>
      <c r="N66" s="136">
        <v>0</v>
      </c>
      <c r="O66" s="136">
        <f t="shared" si="48"/>
        <v>0</v>
      </c>
      <c r="P66" s="136">
        <v>0</v>
      </c>
      <c r="Q66" s="136">
        <f t="shared" si="49"/>
        <v>0</v>
      </c>
      <c r="R66" s="136">
        <v>0</v>
      </c>
      <c r="S66" s="136">
        <f t="shared" si="50"/>
        <v>0</v>
      </c>
      <c r="T66" s="136">
        <v>0</v>
      </c>
      <c r="U66" s="136">
        <f t="shared" si="51"/>
        <v>0</v>
      </c>
      <c r="V66" s="136">
        <v>0</v>
      </c>
      <c r="W66" s="136">
        <f t="shared" si="52"/>
        <v>0</v>
      </c>
      <c r="X66" s="136">
        <v>0</v>
      </c>
      <c r="Y66" s="136">
        <v>0</v>
      </c>
      <c r="Z66" s="136">
        <v>0</v>
      </c>
      <c r="AA66" s="136"/>
      <c r="AB66" s="136">
        <v>0</v>
      </c>
      <c r="AC66" s="136"/>
      <c r="AD66" s="136">
        <v>0</v>
      </c>
      <c r="AE66" s="136">
        <f t="shared" si="53"/>
        <v>0</v>
      </c>
      <c r="AF66" s="136">
        <v>0</v>
      </c>
      <c r="AG66" s="136">
        <f t="shared" si="54"/>
        <v>0</v>
      </c>
      <c r="AH66" s="136">
        <v>0</v>
      </c>
      <c r="AI66" s="136">
        <f t="shared" si="55"/>
        <v>0</v>
      </c>
      <c r="AJ66" s="136">
        <v>0</v>
      </c>
      <c r="AK66" s="136">
        <f t="shared" si="56"/>
        <v>0</v>
      </c>
      <c r="AL66" s="136">
        <v>0</v>
      </c>
      <c r="AM66" s="136">
        <f t="shared" si="57"/>
        <v>0</v>
      </c>
      <c r="AN66" s="136"/>
      <c r="AO66" s="136"/>
      <c r="AP66" s="136">
        <v>0</v>
      </c>
      <c r="AQ66" s="136"/>
      <c r="AR66" s="136">
        <v>0</v>
      </c>
      <c r="AS66" s="136">
        <f t="shared" si="58"/>
        <v>0</v>
      </c>
      <c r="AT66" s="136">
        <v>0</v>
      </c>
      <c r="AU66" s="136"/>
      <c r="AV66" s="136">
        <v>0</v>
      </c>
      <c r="AW66" s="136"/>
      <c r="AX66" s="136">
        <v>0</v>
      </c>
      <c r="AY66" s="136">
        <f t="shared" si="59"/>
        <v>0</v>
      </c>
      <c r="AZ66" s="136">
        <v>0</v>
      </c>
      <c r="BA66" s="136">
        <f t="shared" si="60"/>
        <v>0</v>
      </c>
    </row>
    <row r="67" spans="1:53" x14ac:dyDescent="0.35">
      <c r="A67" s="138">
        <v>825</v>
      </c>
      <c r="B67" s="136">
        <v>40.6</v>
      </c>
      <c r="C67" s="136">
        <f t="shared" si="42"/>
        <v>3.929608749290148E-4</v>
      </c>
      <c r="D67" s="136">
        <v>109.9</v>
      </c>
      <c r="E67" s="136">
        <f t="shared" si="43"/>
        <v>1.0637044373078503E-3</v>
      </c>
      <c r="F67" s="136">
        <v>0</v>
      </c>
      <c r="G67" s="136">
        <f t="shared" si="44"/>
        <v>0</v>
      </c>
      <c r="H67" s="136">
        <v>0</v>
      </c>
      <c r="I67" s="136">
        <f t="shared" si="45"/>
        <v>0</v>
      </c>
      <c r="J67" s="136">
        <v>0</v>
      </c>
      <c r="K67" s="136">
        <f t="shared" si="46"/>
        <v>0</v>
      </c>
      <c r="L67" s="136">
        <v>0</v>
      </c>
      <c r="M67" s="136">
        <f t="shared" si="47"/>
        <v>0</v>
      </c>
      <c r="N67" s="136">
        <v>0</v>
      </c>
      <c r="O67" s="136">
        <f t="shared" si="48"/>
        <v>0</v>
      </c>
      <c r="P67" s="136">
        <v>0</v>
      </c>
      <c r="Q67" s="136">
        <f t="shared" si="49"/>
        <v>0</v>
      </c>
      <c r="R67" s="136">
        <v>0</v>
      </c>
      <c r="S67" s="136">
        <f t="shared" si="50"/>
        <v>0</v>
      </c>
      <c r="T67" s="136">
        <v>0</v>
      </c>
      <c r="U67" s="136">
        <f t="shared" si="51"/>
        <v>0</v>
      </c>
      <c r="V67" s="136">
        <v>0</v>
      </c>
      <c r="W67" s="136">
        <f t="shared" si="52"/>
        <v>0</v>
      </c>
      <c r="X67" s="136">
        <v>0</v>
      </c>
      <c r="Y67" s="136">
        <v>0</v>
      </c>
      <c r="Z67" s="136">
        <v>0</v>
      </c>
      <c r="AA67" s="136"/>
      <c r="AB67" s="136">
        <v>0</v>
      </c>
      <c r="AC67" s="136"/>
      <c r="AD67" s="136">
        <v>0</v>
      </c>
      <c r="AE67" s="136">
        <f t="shared" si="53"/>
        <v>0</v>
      </c>
      <c r="AF67" s="136">
        <v>0</v>
      </c>
      <c r="AG67" s="136">
        <f t="shared" si="54"/>
        <v>0</v>
      </c>
      <c r="AH67" s="136">
        <v>0</v>
      </c>
      <c r="AI67" s="136">
        <f t="shared" si="55"/>
        <v>0</v>
      </c>
      <c r="AJ67" s="136">
        <v>0</v>
      </c>
      <c r="AK67" s="136">
        <f t="shared" si="56"/>
        <v>0</v>
      </c>
      <c r="AL67" s="136">
        <v>0</v>
      </c>
      <c r="AM67" s="136">
        <f t="shared" si="57"/>
        <v>0</v>
      </c>
      <c r="AN67" s="136"/>
      <c r="AO67" s="136"/>
      <c r="AP67" s="136">
        <v>0</v>
      </c>
      <c r="AQ67" s="136"/>
      <c r="AR67" s="136">
        <v>0</v>
      </c>
      <c r="AS67" s="136">
        <f t="shared" si="58"/>
        <v>0</v>
      </c>
      <c r="AT67" s="136">
        <v>0</v>
      </c>
      <c r="AU67" s="136"/>
      <c r="AV67" s="136">
        <v>0</v>
      </c>
      <c r="AW67" s="136"/>
      <c r="AX67" s="136">
        <v>0</v>
      </c>
      <c r="AY67" s="136">
        <f t="shared" si="59"/>
        <v>0</v>
      </c>
      <c r="AZ67" s="136">
        <v>0</v>
      </c>
      <c r="BA67" s="136">
        <f t="shared" si="60"/>
        <v>0</v>
      </c>
    </row>
    <row r="68" spans="1:53" x14ac:dyDescent="0.35">
      <c r="A68" s="138">
        <v>850</v>
      </c>
      <c r="B68" s="136">
        <v>62.5</v>
      </c>
      <c r="C68" s="136">
        <f t="shared" si="42"/>
        <v>6.0492745524786751E-4</v>
      </c>
      <c r="D68" s="136">
        <v>143</v>
      </c>
      <c r="E68" s="136">
        <f t="shared" si="43"/>
        <v>1.384074017607121E-3</v>
      </c>
      <c r="F68" s="136">
        <v>0</v>
      </c>
      <c r="G68" s="136">
        <f t="shared" si="44"/>
        <v>0</v>
      </c>
      <c r="H68" s="136">
        <v>0</v>
      </c>
      <c r="I68" s="136">
        <f t="shared" si="45"/>
        <v>0</v>
      </c>
      <c r="J68" s="136">
        <v>0</v>
      </c>
      <c r="K68" s="136">
        <f t="shared" si="46"/>
        <v>0</v>
      </c>
      <c r="L68" s="136">
        <v>0</v>
      </c>
      <c r="M68" s="136">
        <f t="shared" si="47"/>
        <v>0</v>
      </c>
      <c r="N68" s="136">
        <v>0</v>
      </c>
      <c r="O68" s="136">
        <f t="shared" si="48"/>
        <v>0</v>
      </c>
      <c r="P68" s="136">
        <v>0</v>
      </c>
      <c r="Q68" s="136">
        <f t="shared" si="49"/>
        <v>0</v>
      </c>
      <c r="R68" s="136">
        <v>0</v>
      </c>
      <c r="S68" s="136">
        <f t="shared" si="50"/>
        <v>0</v>
      </c>
      <c r="T68" s="136">
        <v>0</v>
      </c>
      <c r="U68" s="136">
        <f t="shared" si="51"/>
        <v>0</v>
      </c>
      <c r="V68" s="136">
        <v>0</v>
      </c>
      <c r="W68" s="136">
        <f t="shared" si="52"/>
        <v>0</v>
      </c>
      <c r="X68" s="136">
        <v>0</v>
      </c>
      <c r="Y68" s="136">
        <v>0</v>
      </c>
      <c r="Z68" s="136">
        <v>0</v>
      </c>
      <c r="AA68" s="136"/>
      <c r="AB68" s="136">
        <v>0</v>
      </c>
      <c r="AC68" s="136"/>
      <c r="AD68" s="136">
        <v>0</v>
      </c>
      <c r="AE68" s="136">
        <f t="shared" si="53"/>
        <v>0</v>
      </c>
      <c r="AF68" s="136">
        <v>0</v>
      </c>
      <c r="AG68" s="136">
        <f t="shared" si="54"/>
        <v>0</v>
      </c>
      <c r="AH68" s="136">
        <v>0</v>
      </c>
      <c r="AI68" s="136">
        <f t="shared" si="55"/>
        <v>0</v>
      </c>
      <c r="AJ68" s="136">
        <v>0</v>
      </c>
      <c r="AK68" s="136">
        <f t="shared" si="56"/>
        <v>0</v>
      </c>
      <c r="AL68" s="136">
        <v>0</v>
      </c>
      <c r="AM68" s="136">
        <f t="shared" si="57"/>
        <v>0</v>
      </c>
      <c r="AN68" s="136"/>
      <c r="AO68" s="136"/>
      <c r="AP68" s="136">
        <v>0</v>
      </c>
      <c r="AQ68" s="136"/>
      <c r="AR68" s="136">
        <v>0</v>
      </c>
      <c r="AS68" s="136">
        <f t="shared" si="58"/>
        <v>0</v>
      </c>
      <c r="AT68" s="136">
        <v>0</v>
      </c>
      <c r="AU68" s="136"/>
      <c r="AV68" s="136">
        <v>0</v>
      </c>
      <c r="AW68" s="136"/>
      <c r="AX68" s="136">
        <v>0</v>
      </c>
      <c r="AY68" s="136">
        <f t="shared" si="59"/>
        <v>0</v>
      </c>
      <c r="AZ68" s="136">
        <v>0</v>
      </c>
      <c r="BA68" s="136">
        <f t="shared" si="60"/>
        <v>0</v>
      </c>
    </row>
    <row r="69" spans="1:53" x14ac:dyDescent="0.35">
      <c r="A69" s="138">
        <v>875</v>
      </c>
      <c r="B69" s="136">
        <v>83.7</v>
      </c>
      <c r="C69" s="136">
        <f t="shared" si="42"/>
        <v>8.1011884806794429E-4</v>
      </c>
      <c r="D69" s="136">
        <v>188.8</v>
      </c>
      <c r="E69" s="136">
        <f t="shared" si="43"/>
        <v>1.8273648568127585E-3</v>
      </c>
      <c r="F69" s="136">
        <v>0</v>
      </c>
      <c r="G69" s="136">
        <f t="shared" si="44"/>
        <v>0</v>
      </c>
      <c r="H69" s="136">
        <v>0</v>
      </c>
      <c r="I69" s="136">
        <f t="shared" si="45"/>
        <v>0</v>
      </c>
      <c r="J69" s="136">
        <v>0</v>
      </c>
      <c r="K69" s="136">
        <f t="shared" si="46"/>
        <v>0</v>
      </c>
      <c r="L69" s="136">
        <v>0</v>
      </c>
      <c r="M69" s="136">
        <f t="shared" si="47"/>
        <v>0</v>
      </c>
      <c r="N69" s="136">
        <v>0</v>
      </c>
      <c r="O69" s="136">
        <f t="shared" si="48"/>
        <v>0</v>
      </c>
      <c r="P69" s="136">
        <v>0</v>
      </c>
      <c r="Q69" s="136">
        <f t="shared" si="49"/>
        <v>0</v>
      </c>
      <c r="R69" s="136">
        <v>0</v>
      </c>
      <c r="S69" s="136">
        <f t="shared" si="50"/>
        <v>0</v>
      </c>
      <c r="T69" s="136">
        <v>0</v>
      </c>
      <c r="U69" s="136">
        <f t="shared" si="51"/>
        <v>0</v>
      </c>
      <c r="V69" s="136">
        <v>0</v>
      </c>
      <c r="W69" s="136">
        <f t="shared" si="52"/>
        <v>0</v>
      </c>
      <c r="X69" s="136">
        <v>0</v>
      </c>
      <c r="Y69" s="136">
        <v>0</v>
      </c>
      <c r="Z69" s="136">
        <v>0</v>
      </c>
      <c r="AA69" s="136"/>
      <c r="AB69" s="136">
        <v>0</v>
      </c>
      <c r="AC69" s="136"/>
      <c r="AD69" s="136">
        <v>0</v>
      </c>
      <c r="AE69" s="136">
        <f t="shared" si="53"/>
        <v>0</v>
      </c>
      <c r="AF69" s="136">
        <v>0</v>
      </c>
      <c r="AG69" s="136">
        <f t="shared" si="54"/>
        <v>0</v>
      </c>
      <c r="AH69" s="136">
        <v>0</v>
      </c>
      <c r="AI69" s="136">
        <f t="shared" si="55"/>
        <v>0</v>
      </c>
      <c r="AJ69" s="136">
        <v>0</v>
      </c>
      <c r="AK69" s="136">
        <f t="shared" si="56"/>
        <v>0</v>
      </c>
      <c r="AL69" s="136">
        <v>0</v>
      </c>
      <c r="AM69" s="136">
        <f t="shared" si="57"/>
        <v>0</v>
      </c>
      <c r="AN69" s="136"/>
      <c r="AO69" s="136"/>
      <c r="AP69" s="136">
        <v>0</v>
      </c>
      <c r="AQ69" s="136"/>
      <c r="AR69" s="136">
        <v>0</v>
      </c>
      <c r="AS69" s="136">
        <f t="shared" si="58"/>
        <v>0</v>
      </c>
      <c r="AT69" s="136">
        <v>0</v>
      </c>
      <c r="AU69" s="136"/>
      <c r="AV69" s="136">
        <v>0</v>
      </c>
      <c r="AW69" s="136"/>
      <c r="AX69">
        <v>4.18</v>
      </c>
      <c r="AY69" s="136">
        <f t="shared" si="59"/>
        <v>6.7429247011628971E-6</v>
      </c>
      <c r="AZ69">
        <v>1.4</v>
      </c>
      <c r="BA69" s="136">
        <f t="shared" si="60"/>
        <v>1.9357678567931761E-6</v>
      </c>
    </row>
    <row r="70" spans="1:53" ht="18" customHeight="1" x14ac:dyDescent="0.35">
      <c r="A70" s="137">
        <v>900</v>
      </c>
      <c r="B70" s="136">
        <v>127</v>
      </c>
      <c r="C70" s="136">
        <f t="shared" si="42"/>
        <v>1.2292125890636669E-3</v>
      </c>
      <c r="D70" s="136">
        <v>235</v>
      </c>
      <c r="E70" s="136">
        <f t="shared" si="43"/>
        <v>2.2745272317319818E-3</v>
      </c>
      <c r="F70" s="136">
        <v>1</v>
      </c>
      <c r="G70" s="136">
        <f t="shared" si="44"/>
        <v>4.8394196419829404E-6</v>
      </c>
      <c r="H70" s="136">
        <v>0</v>
      </c>
      <c r="I70" s="136">
        <f t="shared" si="45"/>
        <v>0</v>
      </c>
      <c r="J70" s="136">
        <v>0</v>
      </c>
      <c r="K70" s="136">
        <f t="shared" si="46"/>
        <v>0</v>
      </c>
      <c r="L70" s="136">
        <v>0</v>
      </c>
      <c r="M70" s="136">
        <f t="shared" si="47"/>
        <v>0</v>
      </c>
      <c r="N70" s="136">
        <v>0</v>
      </c>
      <c r="O70" s="136">
        <f t="shared" si="48"/>
        <v>0</v>
      </c>
      <c r="P70" s="136">
        <v>0</v>
      </c>
      <c r="Q70" s="136">
        <f t="shared" si="49"/>
        <v>0</v>
      </c>
      <c r="R70" s="136">
        <v>0</v>
      </c>
      <c r="S70" s="136">
        <f t="shared" si="50"/>
        <v>0</v>
      </c>
      <c r="T70" s="136">
        <v>0</v>
      </c>
      <c r="U70" s="136">
        <f t="shared" si="51"/>
        <v>0</v>
      </c>
      <c r="V70" s="136">
        <v>0</v>
      </c>
      <c r="W70" s="136">
        <f t="shared" si="52"/>
        <v>0</v>
      </c>
      <c r="X70" s="136">
        <v>0</v>
      </c>
      <c r="Y70" s="136">
        <v>0</v>
      </c>
      <c r="Z70" s="136">
        <v>0</v>
      </c>
      <c r="AA70" s="136"/>
      <c r="AB70" s="136">
        <v>0</v>
      </c>
      <c r="AC70" s="136"/>
      <c r="AD70" s="136">
        <v>0</v>
      </c>
      <c r="AE70" s="136">
        <f t="shared" si="53"/>
        <v>0</v>
      </c>
      <c r="AF70" s="136">
        <v>1</v>
      </c>
      <c r="AG70" s="136">
        <f t="shared" si="54"/>
        <v>3.2262797613219603E-6</v>
      </c>
      <c r="AH70" s="136">
        <v>0</v>
      </c>
      <c r="AI70" s="136">
        <f t="shared" si="55"/>
        <v>0</v>
      </c>
      <c r="AJ70" s="136">
        <v>0</v>
      </c>
      <c r="AK70" s="136">
        <f t="shared" si="56"/>
        <v>0</v>
      </c>
      <c r="AL70" s="136">
        <v>0</v>
      </c>
      <c r="AM70" s="136">
        <f t="shared" si="57"/>
        <v>0</v>
      </c>
      <c r="AN70" s="136"/>
      <c r="AO70" s="136"/>
      <c r="AP70" s="136">
        <v>0</v>
      </c>
      <c r="AQ70" s="136"/>
      <c r="AR70" s="136">
        <v>0</v>
      </c>
      <c r="AS70" s="136">
        <f t="shared" si="58"/>
        <v>0</v>
      </c>
      <c r="AT70" s="136">
        <v>1</v>
      </c>
      <c r="AU70" s="136"/>
      <c r="AV70" s="136">
        <v>0</v>
      </c>
      <c r="AW70" s="136"/>
      <c r="AX70" s="136">
        <v>16.399999999999999</v>
      </c>
      <c r="AY70" s="136">
        <f t="shared" si="59"/>
        <v>2.6455494042840072E-5</v>
      </c>
      <c r="AZ70" s="136">
        <v>4.3</v>
      </c>
      <c r="BA70" s="136">
        <f t="shared" si="60"/>
        <v>5.9455727030076124E-6</v>
      </c>
    </row>
    <row r="71" spans="1:53" x14ac:dyDescent="0.35">
      <c r="A71" s="138">
        <v>925</v>
      </c>
      <c r="B71" s="139">
        <v>191.8</v>
      </c>
      <c r="C71" s="136">
        <f t="shared" si="42"/>
        <v>1.856401374664656E-3</v>
      </c>
      <c r="D71" s="136">
        <v>243.2</v>
      </c>
      <c r="E71" s="136">
        <f t="shared" si="43"/>
        <v>2.3538937138605021E-3</v>
      </c>
      <c r="F71" s="136">
        <v>1.8</v>
      </c>
      <c r="G71" s="136">
        <f t="shared" si="44"/>
        <v>8.7109553555692934E-6</v>
      </c>
      <c r="H71" s="136">
        <v>0</v>
      </c>
      <c r="I71" s="136">
        <f t="shared" si="45"/>
        <v>0</v>
      </c>
      <c r="J71" s="136">
        <v>0</v>
      </c>
      <c r="K71" s="136">
        <f t="shared" si="46"/>
        <v>0</v>
      </c>
      <c r="L71" s="136">
        <v>1.38</v>
      </c>
      <c r="M71" s="136">
        <f t="shared" si="47"/>
        <v>4.4522660706243053E-6</v>
      </c>
      <c r="N71" s="136">
        <v>0</v>
      </c>
      <c r="O71" s="136">
        <f t="shared" si="48"/>
        <v>0</v>
      </c>
      <c r="P71" s="136">
        <v>1.4</v>
      </c>
      <c r="Q71" s="136">
        <f t="shared" si="49"/>
        <v>4.5167916658507441E-6</v>
      </c>
      <c r="R71" s="136">
        <v>0</v>
      </c>
      <c r="S71" s="136">
        <f t="shared" si="50"/>
        <v>0</v>
      </c>
      <c r="T71" s="136">
        <v>0</v>
      </c>
      <c r="U71" s="136">
        <f t="shared" si="51"/>
        <v>0</v>
      </c>
      <c r="V71" s="136">
        <v>1.97</v>
      </c>
      <c r="W71" s="136">
        <f t="shared" si="52"/>
        <v>4.7668283473531961E-6</v>
      </c>
      <c r="X71" s="136">
        <v>0</v>
      </c>
      <c r="Y71" s="136">
        <v>0</v>
      </c>
      <c r="Z71" s="136">
        <v>0</v>
      </c>
      <c r="AA71" s="136"/>
      <c r="AB71" s="136">
        <v>1.2</v>
      </c>
      <c r="AC71" s="136"/>
      <c r="AD71" s="136">
        <v>0</v>
      </c>
      <c r="AE71" s="136">
        <f t="shared" si="53"/>
        <v>0</v>
      </c>
      <c r="AF71" s="136">
        <v>1.2</v>
      </c>
      <c r="AG71" s="136">
        <f t="shared" si="54"/>
        <v>3.8715357135863522E-6</v>
      </c>
      <c r="AH71" s="136">
        <v>0</v>
      </c>
      <c r="AI71" s="136">
        <f t="shared" si="55"/>
        <v>0</v>
      </c>
      <c r="AJ71" s="136">
        <v>1.3</v>
      </c>
      <c r="AK71" s="136">
        <f t="shared" si="56"/>
        <v>2.5164982138311288E-6</v>
      </c>
      <c r="AL71" s="136">
        <v>0</v>
      </c>
      <c r="AM71" s="136">
        <f t="shared" si="57"/>
        <v>0</v>
      </c>
      <c r="AN71" s="136"/>
      <c r="AO71" s="136"/>
      <c r="AP71" s="136">
        <v>0</v>
      </c>
      <c r="AQ71" s="136"/>
      <c r="AR71" s="136">
        <v>1.34</v>
      </c>
      <c r="AS71" s="136">
        <f t="shared" si="58"/>
        <v>3.2424111601285702E-6</v>
      </c>
      <c r="AT71" s="136">
        <v>1.2</v>
      </c>
      <c r="AU71" s="136"/>
      <c r="AV71" s="136">
        <v>0</v>
      </c>
      <c r="AW71" s="136"/>
      <c r="AX71" s="136">
        <v>58.88</v>
      </c>
      <c r="AY71" s="136">
        <f t="shared" si="59"/>
        <v>9.4981676173318513E-5</v>
      </c>
      <c r="AZ71" s="136">
        <v>12.37</v>
      </c>
      <c r="BA71" s="136">
        <f t="shared" si="60"/>
        <v>1.7103891706093993E-5</v>
      </c>
    </row>
    <row r="72" spans="1:53" x14ac:dyDescent="0.35">
      <c r="A72" s="138">
        <v>950</v>
      </c>
      <c r="B72" s="136">
        <v>356.2</v>
      </c>
      <c r="C72" s="136">
        <f t="shared" si="42"/>
        <v>3.4476025529486466E-3</v>
      </c>
      <c r="D72" s="136">
        <v>324.10000000000002</v>
      </c>
      <c r="E72" s="136">
        <f t="shared" si="43"/>
        <v>3.1369118119333422E-3</v>
      </c>
      <c r="F72" s="136">
        <v>6</v>
      </c>
      <c r="G72" s="136">
        <f t="shared" si="44"/>
        <v>2.9036517851897643E-5</v>
      </c>
      <c r="H72" s="136">
        <v>1.6</v>
      </c>
      <c r="I72" s="136">
        <f t="shared" si="45"/>
        <v>7.7430714271727043E-6</v>
      </c>
      <c r="J72" s="136">
        <v>0</v>
      </c>
      <c r="K72" s="136">
        <f t="shared" si="46"/>
        <v>0</v>
      </c>
      <c r="L72" s="136">
        <v>2.1</v>
      </c>
      <c r="M72" s="136">
        <f t="shared" si="47"/>
        <v>6.7751874987761169E-6</v>
      </c>
      <c r="N72" s="136">
        <v>1.2</v>
      </c>
      <c r="O72" s="136">
        <f t="shared" si="48"/>
        <v>3.8715357135863522E-6</v>
      </c>
      <c r="P72" s="136">
        <v>1.9</v>
      </c>
      <c r="Q72" s="136">
        <f t="shared" si="49"/>
        <v>6.1299315465117242E-6</v>
      </c>
      <c r="R72" s="136">
        <v>0</v>
      </c>
      <c r="S72" s="136">
        <f t="shared" si="50"/>
        <v>0</v>
      </c>
      <c r="T72" s="136">
        <v>0</v>
      </c>
      <c r="U72" s="136">
        <f t="shared" si="51"/>
        <v>0</v>
      </c>
      <c r="V72" s="136">
        <v>4.07</v>
      </c>
      <c r="W72" s="136">
        <f t="shared" si="52"/>
        <v>9.8482189714352846E-6</v>
      </c>
      <c r="X72" s="136">
        <v>0</v>
      </c>
      <c r="Y72" s="136">
        <v>0</v>
      </c>
      <c r="Z72" s="136">
        <v>0</v>
      </c>
      <c r="AA72" s="136"/>
      <c r="AB72" s="136">
        <v>1.7</v>
      </c>
      <c r="AC72" s="136"/>
      <c r="AD72" s="136">
        <v>1</v>
      </c>
      <c r="AE72" s="136">
        <f t="shared" si="53"/>
        <v>2.4197098209914702E-6</v>
      </c>
      <c r="AF72" s="136">
        <v>2.7</v>
      </c>
      <c r="AG72" s="136">
        <f t="shared" si="54"/>
        <v>8.7109553555692934E-6</v>
      </c>
      <c r="AH72" s="136">
        <v>1.2</v>
      </c>
      <c r="AI72" s="136">
        <f t="shared" si="55"/>
        <v>3.8715357135863522E-6</v>
      </c>
      <c r="AJ72" s="136">
        <v>2.4</v>
      </c>
      <c r="AK72" s="136">
        <f t="shared" si="56"/>
        <v>4.6458428563036233E-6</v>
      </c>
      <c r="AL72" s="136">
        <v>0</v>
      </c>
      <c r="AM72" s="136">
        <f t="shared" si="57"/>
        <v>0</v>
      </c>
      <c r="AN72" s="136"/>
      <c r="AO72" s="136"/>
      <c r="AP72" s="136">
        <v>0.9</v>
      </c>
      <c r="AQ72" s="136"/>
      <c r="AR72" s="136">
        <v>1</v>
      </c>
      <c r="AS72" s="136">
        <f t="shared" si="58"/>
        <v>2.4197098209914702E-6</v>
      </c>
      <c r="AT72" s="136">
        <v>2.0499999999999998</v>
      </c>
      <c r="AU72" s="136"/>
      <c r="AV72" s="136">
        <v>1</v>
      </c>
      <c r="AW72" s="136"/>
      <c r="AX72" s="136">
        <v>187.6</v>
      </c>
      <c r="AY72" s="136">
        <f t="shared" si="59"/>
        <v>3.0262504161199987E-4</v>
      </c>
      <c r="AZ72" s="136">
        <v>34.29</v>
      </c>
      <c r="BA72" s="136">
        <f t="shared" si="60"/>
        <v>4.7412485578170005E-5</v>
      </c>
    </row>
    <row r="73" spans="1:53" x14ac:dyDescent="0.35">
      <c r="A73" s="138">
        <v>975</v>
      </c>
      <c r="B73" s="136">
        <v>463.3</v>
      </c>
      <c r="C73" s="136">
        <f t="shared" si="42"/>
        <v>4.4842062402613925E-3</v>
      </c>
      <c r="D73" s="136">
        <v>346.5</v>
      </c>
      <c r="E73" s="136">
        <f t="shared" si="43"/>
        <v>3.3537178118941777E-3</v>
      </c>
      <c r="F73" s="136">
        <v>14.3</v>
      </c>
      <c r="G73" s="136">
        <f t="shared" si="44"/>
        <v>6.9203700880356053E-5</v>
      </c>
      <c r="H73" s="136">
        <v>1.7</v>
      </c>
      <c r="I73" s="136">
        <f t="shared" si="45"/>
        <v>8.2270133913709989E-6</v>
      </c>
      <c r="J73" s="136">
        <v>1.1000000000000001</v>
      </c>
      <c r="K73" s="136">
        <f t="shared" si="46"/>
        <v>5.323361606181235E-6</v>
      </c>
      <c r="L73" s="136">
        <v>3.1</v>
      </c>
      <c r="M73" s="136">
        <f t="shared" si="47"/>
        <v>1.0001467260098077E-5</v>
      </c>
      <c r="N73" s="136">
        <v>1.5</v>
      </c>
      <c r="O73" s="136">
        <f t="shared" si="48"/>
        <v>4.8394196419829404E-6</v>
      </c>
      <c r="P73" s="136">
        <v>2.7</v>
      </c>
      <c r="Q73" s="136">
        <f t="shared" si="49"/>
        <v>8.7109553555692934E-6</v>
      </c>
      <c r="R73" s="136">
        <v>2.1</v>
      </c>
      <c r="S73" s="136">
        <f t="shared" si="50"/>
        <v>1.0162781248164175E-5</v>
      </c>
      <c r="T73" s="136">
        <v>1.4</v>
      </c>
      <c r="U73" s="136">
        <f t="shared" si="51"/>
        <v>3.387593749388058E-6</v>
      </c>
      <c r="V73" s="136">
        <v>6.4</v>
      </c>
      <c r="W73" s="136">
        <f t="shared" si="52"/>
        <v>1.5486142854345409E-5</v>
      </c>
      <c r="X73" s="136">
        <v>0</v>
      </c>
      <c r="Y73" s="136">
        <v>0</v>
      </c>
      <c r="Z73" s="136">
        <v>0</v>
      </c>
      <c r="AA73" s="136"/>
      <c r="AB73" s="136">
        <v>1.2</v>
      </c>
      <c r="AC73" s="136"/>
      <c r="AD73" s="136">
        <v>1.23</v>
      </c>
      <c r="AE73" s="136">
        <f t="shared" si="53"/>
        <v>2.9762430798195083E-6</v>
      </c>
      <c r="AF73" s="136">
        <v>3.4</v>
      </c>
      <c r="AG73" s="136">
        <f t="shared" si="54"/>
        <v>1.0969351188494665E-5</v>
      </c>
      <c r="AH73" s="136">
        <v>0</v>
      </c>
      <c r="AI73" s="136">
        <f t="shared" si="55"/>
        <v>0</v>
      </c>
      <c r="AJ73" s="136">
        <v>3.13</v>
      </c>
      <c r="AK73" s="136">
        <f t="shared" si="56"/>
        <v>6.0589533917626413E-6</v>
      </c>
      <c r="AL73" s="136">
        <v>1.1000000000000001</v>
      </c>
      <c r="AM73" s="136">
        <f t="shared" si="57"/>
        <v>2.1293446424724941E-6</v>
      </c>
      <c r="AN73" s="136"/>
      <c r="AO73" s="136"/>
      <c r="AP73" s="136">
        <v>1.34</v>
      </c>
      <c r="AQ73" s="136"/>
      <c r="AR73" s="136">
        <v>0</v>
      </c>
      <c r="AS73" s="136">
        <f t="shared" si="58"/>
        <v>0</v>
      </c>
      <c r="AT73" s="136">
        <v>1.5</v>
      </c>
      <c r="AU73" s="136"/>
      <c r="AV73" s="136">
        <v>0</v>
      </c>
      <c r="AW73" s="136"/>
      <c r="AX73" s="136">
        <v>267.98</v>
      </c>
      <c r="AY73" s="136">
        <f t="shared" si="59"/>
        <v>4.3228922521952948E-4</v>
      </c>
      <c r="AZ73" s="136">
        <v>31.28</v>
      </c>
      <c r="BA73" s="136">
        <f t="shared" si="60"/>
        <v>4.3250584686064681E-5</v>
      </c>
    </row>
    <row r="74" spans="1:53" x14ac:dyDescent="0.35">
      <c r="A74" s="137">
        <v>1000</v>
      </c>
      <c r="B74" s="136">
        <v>807.4</v>
      </c>
      <c r="C74" s="136">
        <f t="shared" si="42"/>
        <v>7.8146948378740519E-3</v>
      </c>
      <c r="D74" s="136">
        <v>369.9</v>
      </c>
      <c r="E74" s="136">
        <f t="shared" si="43"/>
        <v>3.5802026511389793E-3</v>
      </c>
      <c r="F74" s="136">
        <v>38.6</v>
      </c>
      <c r="G74" s="136">
        <f t="shared" si="44"/>
        <v>1.8680159818054151E-4</v>
      </c>
      <c r="H74" s="136">
        <v>5.6</v>
      </c>
      <c r="I74" s="136">
        <f t="shared" si="45"/>
        <v>2.7100749995104464E-5</v>
      </c>
      <c r="J74" s="136">
        <v>2.2999999999999998</v>
      </c>
      <c r="K74" s="136">
        <f t="shared" si="46"/>
        <v>1.1130665176560763E-5</v>
      </c>
      <c r="L74" s="136">
        <v>4.9000000000000004</v>
      </c>
      <c r="M74" s="136">
        <f t="shared" si="47"/>
        <v>1.5808770830477605E-5</v>
      </c>
      <c r="N74" s="136">
        <v>2.1</v>
      </c>
      <c r="O74" s="136">
        <f t="shared" si="48"/>
        <v>6.7751874987761169E-6</v>
      </c>
      <c r="P74" s="136">
        <v>4.9000000000000004</v>
      </c>
      <c r="Q74" s="136">
        <f t="shared" si="49"/>
        <v>1.5808770830477605E-5</v>
      </c>
      <c r="R74" s="136">
        <v>3.1</v>
      </c>
      <c r="S74" s="136">
        <f t="shared" si="50"/>
        <v>1.5002200890147116E-5</v>
      </c>
      <c r="T74" s="136">
        <v>1.3</v>
      </c>
      <c r="U74" s="136">
        <f t="shared" si="51"/>
        <v>3.1456227672889112E-6</v>
      </c>
      <c r="V74" s="136">
        <v>11.6</v>
      </c>
      <c r="W74" s="136">
        <f t="shared" si="52"/>
        <v>2.8068633923501053E-5</v>
      </c>
      <c r="X74" s="136">
        <v>0</v>
      </c>
      <c r="Y74" s="136">
        <v>0</v>
      </c>
      <c r="Z74" s="136">
        <v>0</v>
      </c>
      <c r="AA74" s="136"/>
      <c r="AB74" s="136">
        <v>0</v>
      </c>
      <c r="AC74" s="136"/>
      <c r="AD74" s="136">
        <v>1.47</v>
      </c>
      <c r="AE74" s="136">
        <f t="shared" si="53"/>
        <v>3.556973436857461E-6</v>
      </c>
      <c r="AF74" s="136">
        <v>4.9000000000000004</v>
      </c>
      <c r="AG74" s="136">
        <f t="shared" si="54"/>
        <v>1.5808770830477605E-5</v>
      </c>
      <c r="AH74" s="136">
        <v>0</v>
      </c>
      <c r="AI74" s="136">
        <f t="shared" si="55"/>
        <v>0</v>
      </c>
      <c r="AJ74" s="136">
        <v>7.22</v>
      </c>
      <c r="AK74" s="136">
        <f t="shared" si="56"/>
        <v>1.3976243926046731E-5</v>
      </c>
      <c r="AL74" s="136">
        <v>1.8</v>
      </c>
      <c r="AM74" s="136">
        <f t="shared" si="57"/>
        <v>3.4843821422277175E-6</v>
      </c>
      <c r="AN74" s="136"/>
      <c r="AO74" s="136"/>
      <c r="AP74" s="136">
        <v>1.7</v>
      </c>
      <c r="AQ74" s="136"/>
      <c r="AR74" s="136">
        <v>0</v>
      </c>
      <c r="AS74" s="136">
        <f t="shared" si="58"/>
        <v>0</v>
      </c>
      <c r="AT74" s="136">
        <v>1.63</v>
      </c>
      <c r="AU74" s="136"/>
      <c r="AV74" s="136">
        <v>0</v>
      </c>
      <c r="AW74" s="136"/>
      <c r="AX74" s="136">
        <v>567</v>
      </c>
      <c r="AY74" s="136">
        <f t="shared" si="59"/>
        <v>9.146503123347757E-4</v>
      </c>
      <c r="AZ74" s="136">
        <v>64</v>
      </c>
      <c r="BA74" s="136">
        <f t="shared" si="60"/>
        <v>8.8492244881973768E-5</v>
      </c>
    </row>
    <row r="75" spans="1:53" x14ac:dyDescent="0.35">
      <c r="A75" s="137">
        <v>1025</v>
      </c>
      <c r="B75" s="136">
        <v>1156.2</v>
      </c>
      <c r="C75" s="136">
        <f t="shared" si="42"/>
        <v>1.1190673980121352E-2</v>
      </c>
      <c r="D75" s="136">
        <v>380.3</v>
      </c>
      <c r="E75" s="136">
        <f t="shared" si="43"/>
        <v>3.6808625796922248E-3</v>
      </c>
      <c r="F75" s="136">
        <v>67.8</v>
      </c>
      <c r="G75" s="136">
        <f t="shared" si="44"/>
        <v>3.2811265172644335E-4</v>
      </c>
      <c r="H75" s="136">
        <v>11.7</v>
      </c>
      <c r="I75" s="136">
        <f t="shared" si="45"/>
        <v>5.6621209811200401E-5</v>
      </c>
      <c r="J75" s="136">
        <v>3.8</v>
      </c>
      <c r="K75" s="136">
        <f t="shared" si="46"/>
        <v>1.8389794639535173E-5</v>
      </c>
      <c r="L75" s="136">
        <v>5.9</v>
      </c>
      <c r="M75" s="136">
        <f t="shared" si="47"/>
        <v>1.9035050591799569E-5</v>
      </c>
      <c r="N75" s="136">
        <v>2.2999999999999998</v>
      </c>
      <c r="O75" s="136">
        <f t="shared" si="48"/>
        <v>7.4204434510405088E-6</v>
      </c>
      <c r="P75" s="136">
        <v>5.14</v>
      </c>
      <c r="Q75" s="136">
        <f t="shared" si="49"/>
        <v>1.6583077973194874E-5</v>
      </c>
      <c r="R75" s="136">
        <v>3.6</v>
      </c>
      <c r="S75" s="136">
        <f t="shared" si="50"/>
        <v>1.7421910711138587E-5</v>
      </c>
      <c r="T75" s="136">
        <v>1.5</v>
      </c>
      <c r="U75" s="136">
        <f t="shared" si="51"/>
        <v>3.6295647314872053E-6</v>
      </c>
      <c r="V75" s="136">
        <v>15.3</v>
      </c>
      <c r="W75" s="136">
        <f t="shared" si="52"/>
        <v>3.7021560261169499E-5</v>
      </c>
      <c r="X75" s="136">
        <v>0</v>
      </c>
      <c r="Y75" s="136">
        <v>0</v>
      </c>
      <c r="Z75" s="136">
        <v>0</v>
      </c>
      <c r="AA75" s="136"/>
      <c r="AB75" s="136">
        <v>0</v>
      </c>
      <c r="AC75" s="136"/>
      <c r="AD75" s="136">
        <v>1</v>
      </c>
      <c r="AE75" s="136">
        <f t="shared" si="53"/>
        <v>2.4197098209914702E-6</v>
      </c>
      <c r="AF75" s="136">
        <v>5.53</v>
      </c>
      <c r="AG75" s="136">
        <f t="shared" si="54"/>
        <v>1.784132708011044E-5</v>
      </c>
      <c r="AH75" s="136">
        <v>0</v>
      </c>
      <c r="AI75" s="136">
        <f t="shared" si="55"/>
        <v>0</v>
      </c>
      <c r="AJ75" s="136">
        <v>11.38</v>
      </c>
      <c r="AK75" s="136">
        <f t="shared" si="56"/>
        <v>2.2029038210306347E-5</v>
      </c>
      <c r="AL75" s="136">
        <v>2.89</v>
      </c>
      <c r="AM75" s="136">
        <f t="shared" si="57"/>
        <v>5.5943691061322791E-6</v>
      </c>
      <c r="AN75" s="136"/>
      <c r="AO75" s="136"/>
      <c r="AP75" s="136">
        <v>1.6</v>
      </c>
      <c r="AQ75" s="136"/>
      <c r="AR75" s="136">
        <v>0</v>
      </c>
      <c r="AS75" s="136">
        <f t="shared" si="58"/>
        <v>0</v>
      </c>
      <c r="AT75" s="136">
        <v>1.1399999999999999</v>
      </c>
      <c r="AU75" s="136"/>
      <c r="AV75" s="136">
        <v>0</v>
      </c>
      <c r="AW75" s="136"/>
      <c r="AX75" s="136">
        <v>823.9</v>
      </c>
      <c r="AY75" s="136">
        <f t="shared" si="59"/>
        <v>1.3290659476765815E-3</v>
      </c>
      <c r="AZ75" s="136">
        <v>82.7</v>
      </c>
      <c r="BA75" s="136">
        <f t="shared" si="60"/>
        <v>1.1434857268342547E-4</v>
      </c>
    </row>
    <row r="76" spans="1:53" x14ac:dyDescent="0.35">
      <c r="A76" s="138">
        <v>1050</v>
      </c>
      <c r="B76" s="136">
        <v>1370.4</v>
      </c>
      <c r="C76" s="136">
        <f t="shared" si="42"/>
        <v>1.3263881354746845E-2</v>
      </c>
      <c r="D76" s="136">
        <v>464.3</v>
      </c>
      <c r="E76" s="136">
        <f t="shared" si="43"/>
        <v>4.4938850795453586E-3</v>
      </c>
      <c r="F76" s="136">
        <v>71.599999999999994</v>
      </c>
      <c r="G76" s="136">
        <f t="shared" si="44"/>
        <v>3.4650244636597852E-4</v>
      </c>
      <c r="H76" s="136">
        <v>4.7</v>
      </c>
      <c r="I76" s="136">
        <f t="shared" si="45"/>
        <v>2.274527231731982E-5</v>
      </c>
      <c r="J76" s="136">
        <v>5.0999999999999996</v>
      </c>
      <c r="K76" s="136">
        <f t="shared" si="46"/>
        <v>2.4681040174112995E-5</v>
      </c>
      <c r="L76" s="136">
        <v>4.22</v>
      </c>
      <c r="M76" s="136">
        <f t="shared" si="47"/>
        <v>1.3614900592778672E-5</v>
      </c>
      <c r="N76" s="136">
        <v>1.7</v>
      </c>
      <c r="O76" s="136">
        <f t="shared" si="48"/>
        <v>5.4846755942473323E-6</v>
      </c>
      <c r="P76" s="136">
        <v>2.2000000000000002</v>
      </c>
      <c r="Q76" s="136">
        <f t="shared" si="49"/>
        <v>7.0978154749083133E-6</v>
      </c>
      <c r="R76" s="136">
        <v>1.7</v>
      </c>
      <c r="S76" s="136">
        <f t="shared" si="50"/>
        <v>8.2270133913709989E-6</v>
      </c>
      <c r="T76" s="136">
        <v>1.2</v>
      </c>
      <c r="U76" s="136">
        <f t="shared" si="51"/>
        <v>2.9036517851897643E-6</v>
      </c>
      <c r="V76" s="136">
        <v>9.8000000000000007</v>
      </c>
      <c r="W76" s="136">
        <f t="shared" si="52"/>
        <v>2.3713156245716409E-5</v>
      </c>
      <c r="X76" s="136">
        <v>0</v>
      </c>
      <c r="Y76" s="136">
        <v>0</v>
      </c>
      <c r="Z76" s="136">
        <v>0</v>
      </c>
      <c r="AA76" s="136"/>
      <c r="AB76" s="136">
        <v>0</v>
      </c>
      <c r="AC76" s="136"/>
      <c r="AD76" s="136">
        <v>0</v>
      </c>
      <c r="AE76" s="136">
        <f t="shared" si="53"/>
        <v>0</v>
      </c>
      <c r="AF76" s="136">
        <v>3</v>
      </c>
      <c r="AG76" s="136">
        <f t="shared" si="54"/>
        <v>9.6788392839658808E-6</v>
      </c>
      <c r="AH76" s="136">
        <v>0</v>
      </c>
      <c r="AI76" s="136">
        <f t="shared" si="55"/>
        <v>0</v>
      </c>
      <c r="AJ76" s="136">
        <v>6.33</v>
      </c>
      <c r="AK76" s="136">
        <f t="shared" si="56"/>
        <v>1.2253410533500806E-5</v>
      </c>
      <c r="AL76" s="136">
        <v>1.1599999999999999</v>
      </c>
      <c r="AM76" s="136">
        <f t="shared" si="57"/>
        <v>2.2454907138800842E-6</v>
      </c>
      <c r="AN76" s="136"/>
      <c r="AO76" s="136"/>
      <c r="AP76" s="136">
        <v>1.1599999999999999</v>
      </c>
      <c r="AQ76" s="136"/>
      <c r="AR76" s="136">
        <v>0</v>
      </c>
      <c r="AS76" s="136">
        <f t="shared" si="58"/>
        <v>0</v>
      </c>
      <c r="AT76" s="136">
        <v>0</v>
      </c>
      <c r="AU76" s="136"/>
      <c r="AV76" s="136">
        <v>0</v>
      </c>
      <c r="AW76" s="136"/>
      <c r="AX76" s="136">
        <v>579</v>
      </c>
      <c r="AY76" s="136">
        <f t="shared" si="59"/>
        <v>9.3400799090270759E-4</v>
      </c>
      <c r="AZ76" s="136">
        <v>33</v>
      </c>
      <c r="BA76" s="136">
        <f t="shared" si="60"/>
        <v>4.5628813767267727E-5</v>
      </c>
    </row>
    <row r="77" spans="1:53" x14ac:dyDescent="0.35">
      <c r="A77" s="138">
        <v>1075</v>
      </c>
      <c r="B77" s="136">
        <v>1557.8</v>
      </c>
      <c r="C77" s="136">
        <f t="shared" si="42"/>
        <v>1.5077695836562049E-2</v>
      </c>
      <c r="D77" s="136">
        <v>458.2</v>
      </c>
      <c r="E77" s="136">
        <f t="shared" si="43"/>
        <v>4.4348441599131663E-3</v>
      </c>
      <c r="F77" s="136">
        <v>69.400000000000006</v>
      </c>
      <c r="G77" s="136">
        <f t="shared" si="44"/>
        <v>3.3585572315361612E-4</v>
      </c>
      <c r="H77" s="136">
        <v>2.8</v>
      </c>
      <c r="I77" s="136">
        <f t="shared" si="45"/>
        <v>1.3550374997552232E-5</v>
      </c>
      <c r="J77" s="136">
        <v>5.6</v>
      </c>
      <c r="K77" s="136">
        <f t="shared" si="46"/>
        <v>2.7100749995104464E-5</v>
      </c>
      <c r="L77" s="136">
        <v>3.47</v>
      </c>
      <c r="M77" s="136">
        <f t="shared" si="47"/>
        <v>1.1195190771787204E-5</v>
      </c>
      <c r="N77" s="136">
        <v>1.1000000000000001</v>
      </c>
      <c r="O77" s="136">
        <f t="shared" si="48"/>
        <v>3.5489077374541566E-6</v>
      </c>
      <c r="P77" s="136">
        <v>1.3</v>
      </c>
      <c r="Q77" s="136">
        <f t="shared" si="49"/>
        <v>4.1941636897185485E-6</v>
      </c>
      <c r="R77" s="136">
        <v>0</v>
      </c>
      <c r="S77" s="136">
        <f t="shared" si="50"/>
        <v>0</v>
      </c>
      <c r="T77" s="136">
        <v>0</v>
      </c>
      <c r="U77" s="136">
        <f t="shared" si="51"/>
        <v>0</v>
      </c>
      <c r="V77" s="136">
        <v>8.4</v>
      </c>
      <c r="W77" s="136">
        <f t="shared" si="52"/>
        <v>2.0325562496328351E-5</v>
      </c>
      <c r="X77" s="136">
        <v>0</v>
      </c>
      <c r="Y77" s="136">
        <v>0</v>
      </c>
      <c r="Z77" s="136">
        <v>0</v>
      </c>
      <c r="AA77" s="136"/>
      <c r="AB77" s="136">
        <v>0</v>
      </c>
      <c r="AC77" s="136"/>
      <c r="AD77" s="136">
        <v>0</v>
      </c>
      <c r="AE77" s="136">
        <f t="shared" si="53"/>
        <v>0</v>
      </c>
      <c r="AF77" s="136">
        <v>1.7</v>
      </c>
      <c r="AG77" s="136">
        <f t="shared" si="54"/>
        <v>5.4846755942473323E-6</v>
      </c>
      <c r="AH77" s="136">
        <v>0</v>
      </c>
      <c r="AI77" s="136">
        <f t="shared" si="55"/>
        <v>0</v>
      </c>
      <c r="AJ77" s="136">
        <v>5</v>
      </c>
      <c r="AK77" s="136">
        <f t="shared" si="56"/>
        <v>9.6788392839658808E-6</v>
      </c>
      <c r="AL77" s="136">
        <v>1</v>
      </c>
      <c r="AM77" s="136">
        <f t="shared" si="57"/>
        <v>1.9357678567931761E-6</v>
      </c>
      <c r="AN77" s="136"/>
      <c r="AO77" s="136"/>
      <c r="AP77" s="136">
        <v>0</v>
      </c>
      <c r="AQ77" s="136"/>
      <c r="AR77" s="136">
        <v>0</v>
      </c>
      <c r="AS77" s="136">
        <f t="shared" si="58"/>
        <v>0</v>
      </c>
      <c r="AT77" s="136">
        <v>0</v>
      </c>
      <c r="AU77" s="136"/>
      <c r="AV77" s="136">
        <v>0</v>
      </c>
      <c r="AW77" s="136"/>
      <c r="AX77" s="136">
        <v>492</v>
      </c>
      <c r="AY77" s="136">
        <f t="shared" si="59"/>
        <v>7.936648212852022E-4</v>
      </c>
      <c r="AZ77" s="136">
        <v>21.6</v>
      </c>
      <c r="BA77" s="136">
        <f t="shared" si="60"/>
        <v>2.9866132647666148E-5</v>
      </c>
    </row>
    <row r="78" spans="1:53" x14ac:dyDescent="0.35">
      <c r="A78" s="189">
        <v>1100</v>
      </c>
      <c r="B78" s="188">
        <v>2098.8000000000002</v>
      </c>
      <c r="C78" s="188">
        <f t="shared" si="42"/>
        <v>2.0313947889187594E-2</v>
      </c>
      <c r="D78" s="188">
        <v>480.7</v>
      </c>
      <c r="E78" s="188">
        <f t="shared" si="43"/>
        <v>4.6526180438023991E-3</v>
      </c>
      <c r="F78" s="188">
        <v>99.1</v>
      </c>
      <c r="G78" s="136">
        <f t="shared" si="44"/>
        <v>4.7958648652050937E-4</v>
      </c>
      <c r="H78" s="188">
        <v>20.6</v>
      </c>
      <c r="I78" s="188">
        <f t="shared" si="45"/>
        <v>9.9692044624848583E-5</v>
      </c>
      <c r="J78" s="188">
        <v>6.8</v>
      </c>
      <c r="K78" s="188">
        <f t="shared" si="46"/>
        <v>3.2908053565483996E-5</v>
      </c>
      <c r="L78" s="188">
        <v>4.5</v>
      </c>
      <c r="M78" s="188">
        <f t="shared" si="47"/>
        <v>1.4518258925948821E-5</v>
      </c>
      <c r="N78" s="188">
        <v>2.4</v>
      </c>
      <c r="O78" s="136">
        <f t="shared" si="48"/>
        <v>7.7430714271727043E-6</v>
      </c>
      <c r="P78" s="188">
        <v>4</v>
      </c>
      <c r="Q78" s="136">
        <f t="shared" si="49"/>
        <v>1.2905119045287841E-5</v>
      </c>
      <c r="R78" s="188">
        <v>0</v>
      </c>
      <c r="S78" s="188">
        <f t="shared" si="50"/>
        <v>0</v>
      </c>
      <c r="T78" s="188">
        <v>0</v>
      </c>
      <c r="U78" s="188">
        <f t="shared" si="51"/>
        <v>0</v>
      </c>
      <c r="V78" s="188">
        <v>20.34</v>
      </c>
      <c r="W78" s="188">
        <f t="shared" si="52"/>
        <v>4.9216897758966503E-5</v>
      </c>
      <c r="X78" s="188">
        <v>0</v>
      </c>
      <c r="Y78" s="188">
        <v>0</v>
      </c>
      <c r="Z78" s="188">
        <v>0</v>
      </c>
      <c r="AA78" s="188"/>
      <c r="AB78" s="136">
        <v>0</v>
      </c>
      <c r="AC78" s="188"/>
      <c r="AD78" s="188">
        <v>0</v>
      </c>
      <c r="AE78" s="136">
        <f t="shared" si="53"/>
        <v>0</v>
      </c>
      <c r="AF78" s="136">
        <v>1.2</v>
      </c>
      <c r="AG78" s="136">
        <f t="shared" si="54"/>
        <v>3.8715357135863522E-6</v>
      </c>
      <c r="AH78" s="136">
        <v>0</v>
      </c>
      <c r="AI78" s="136">
        <f t="shared" si="55"/>
        <v>0</v>
      </c>
      <c r="AJ78" s="136">
        <v>18.2</v>
      </c>
      <c r="AK78" s="136">
        <f t="shared" si="56"/>
        <v>3.5230974993635808E-5</v>
      </c>
      <c r="AL78" s="136">
        <v>2.16</v>
      </c>
      <c r="AM78" s="136">
        <f t="shared" si="57"/>
        <v>4.1812585706732611E-6</v>
      </c>
      <c r="AN78" s="136"/>
      <c r="AO78" s="136"/>
      <c r="AP78" s="136">
        <v>0</v>
      </c>
      <c r="AQ78" s="136"/>
      <c r="AR78" s="136">
        <v>0</v>
      </c>
      <c r="AS78" s="136">
        <f t="shared" si="58"/>
        <v>0</v>
      </c>
      <c r="AT78" s="136">
        <v>0</v>
      </c>
      <c r="AU78" s="136"/>
      <c r="AV78" s="136">
        <v>0</v>
      </c>
      <c r="AW78" s="136"/>
      <c r="AX78" s="136">
        <v>1052</v>
      </c>
      <c r="AY78" s="136">
        <f t="shared" si="59"/>
        <v>1.697023154455351E-3</v>
      </c>
      <c r="AZ78" s="136">
        <v>38.200000000000003</v>
      </c>
      <c r="BA78" s="136">
        <f t="shared" si="60"/>
        <v>5.2818808663928092E-5</v>
      </c>
    </row>
    <row r="79" spans="1:53" x14ac:dyDescent="0.35">
      <c r="J79" t="s">
        <v>188</v>
      </c>
    </row>
    <row r="82" spans="1:61" s="186" customFormat="1" ht="22.5" customHeight="1" x14ac:dyDescent="0.35">
      <c r="A82" s="187"/>
      <c r="B82" s="243" t="s">
        <v>151</v>
      </c>
      <c r="C82" s="243"/>
      <c r="D82" s="243"/>
      <c r="E82" s="243" t="s">
        <v>150</v>
      </c>
      <c r="F82" s="243"/>
      <c r="G82" s="243"/>
      <c r="H82" s="243" t="s">
        <v>149</v>
      </c>
      <c r="I82" s="243"/>
      <c r="J82" s="243"/>
      <c r="K82" s="243" t="s">
        <v>362</v>
      </c>
      <c r="L82" s="243"/>
      <c r="M82" s="243"/>
      <c r="N82" s="243" t="s">
        <v>361</v>
      </c>
      <c r="O82" s="243"/>
      <c r="P82" s="243"/>
      <c r="Q82" s="243" t="s">
        <v>360</v>
      </c>
      <c r="R82" s="243"/>
      <c r="S82" s="243"/>
      <c r="T82" s="243" t="s">
        <v>359</v>
      </c>
      <c r="U82" s="243"/>
      <c r="V82" s="243"/>
      <c r="W82" s="243" t="s">
        <v>358</v>
      </c>
      <c r="X82" s="243"/>
      <c r="Y82" s="243"/>
      <c r="Z82" s="243" t="s">
        <v>357</v>
      </c>
      <c r="AA82" s="243"/>
      <c r="AB82" s="243"/>
      <c r="AC82" s="243" t="s">
        <v>356</v>
      </c>
      <c r="AD82" s="243"/>
      <c r="AE82" s="243"/>
      <c r="AF82" s="243" t="s">
        <v>355</v>
      </c>
      <c r="AG82" s="243"/>
      <c r="AH82" s="243"/>
      <c r="AI82" s="243" t="s">
        <v>354</v>
      </c>
      <c r="AJ82" s="243"/>
      <c r="AK82" s="243"/>
      <c r="AL82" s="243" t="s">
        <v>353</v>
      </c>
      <c r="AM82" s="243"/>
      <c r="AN82" s="243"/>
      <c r="AO82" s="243" t="s">
        <v>352</v>
      </c>
      <c r="AP82" s="243"/>
      <c r="AQ82" s="243"/>
      <c r="AR82" s="243" t="s">
        <v>351</v>
      </c>
      <c r="AS82" s="243"/>
      <c r="AT82" s="243"/>
      <c r="AU82" s="243" t="s">
        <v>350</v>
      </c>
      <c r="AV82" s="243"/>
      <c r="AW82" s="243"/>
      <c r="AX82" s="243" t="s">
        <v>349</v>
      </c>
      <c r="AY82" s="243"/>
      <c r="AZ82" s="243"/>
      <c r="BA82" s="243" t="s">
        <v>348</v>
      </c>
      <c r="BB82" s="243"/>
      <c r="BC82" s="243"/>
      <c r="BD82" s="243" t="s">
        <v>347</v>
      </c>
      <c r="BE82" s="243"/>
      <c r="BF82" s="243"/>
      <c r="BG82" s="243" t="s">
        <v>346</v>
      </c>
      <c r="BH82" s="243"/>
      <c r="BI82" s="243"/>
    </row>
    <row r="83" spans="1:61" s="184" customFormat="1" ht="27" customHeight="1" x14ac:dyDescent="0.35">
      <c r="A83" s="185" t="s">
        <v>46</v>
      </c>
      <c r="B83" s="185" t="s">
        <v>345</v>
      </c>
      <c r="C83" s="185" t="s">
        <v>344</v>
      </c>
      <c r="D83" s="185" t="s">
        <v>343</v>
      </c>
      <c r="E83" s="185" t="s">
        <v>342</v>
      </c>
      <c r="F83" s="185" t="s">
        <v>341</v>
      </c>
      <c r="G83" s="185" t="s">
        <v>340</v>
      </c>
      <c r="H83" s="185" t="s">
        <v>125</v>
      </c>
      <c r="I83" s="185" t="s">
        <v>124</v>
      </c>
      <c r="J83" s="185" t="s">
        <v>123</v>
      </c>
      <c r="K83" s="185" t="s">
        <v>122</v>
      </c>
      <c r="L83" s="185" t="s">
        <v>121</v>
      </c>
      <c r="M83" s="185" t="s">
        <v>120</v>
      </c>
      <c r="N83" s="185" t="s">
        <v>119</v>
      </c>
      <c r="O83" s="185" t="s">
        <v>118</v>
      </c>
      <c r="P83" s="185" t="s">
        <v>117</v>
      </c>
      <c r="Q83" s="185" t="s">
        <v>116</v>
      </c>
      <c r="R83" s="185" t="s">
        <v>115</v>
      </c>
      <c r="S83" s="185" t="s">
        <v>114</v>
      </c>
      <c r="T83" s="185" t="s">
        <v>339</v>
      </c>
      <c r="U83" s="185" t="s">
        <v>338</v>
      </c>
      <c r="V83" s="185" t="s">
        <v>111</v>
      </c>
      <c r="W83" s="185" t="s">
        <v>337</v>
      </c>
      <c r="X83" s="185" t="s">
        <v>336</v>
      </c>
      <c r="Y83" s="185" t="s">
        <v>108</v>
      </c>
      <c r="Z83" s="185" t="s">
        <v>335</v>
      </c>
      <c r="AA83" s="185" t="s">
        <v>334</v>
      </c>
      <c r="AB83" s="185" t="s">
        <v>333</v>
      </c>
      <c r="AC83" s="185" t="s">
        <v>332</v>
      </c>
      <c r="AD83" s="185" t="s">
        <v>331</v>
      </c>
      <c r="AE83" s="185" t="s">
        <v>330</v>
      </c>
      <c r="AF83" s="185" t="s">
        <v>329</v>
      </c>
      <c r="AG83" s="185" t="s">
        <v>328</v>
      </c>
      <c r="AH83" s="185" t="s">
        <v>327</v>
      </c>
      <c r="AI83" s="185" t="s">
        <v>326</v>
      </c>
      <c r="AJ83" s="185" t="s">
        <v>325</v>
      </c>
      <c r="AK83" s="185" t="s">
        <v>324</v>
      </c>
      <c r="AL83" s="185" t="s">
        <v>98</v>
      </c>
      <c r="AM83" s="185" t="s">
        <v>97</v>
      </c>
      <c r="AN83" s="185" t="s">
        <v>96</v>
      </c>
      <c r="AO83" s="185" t="s">
        <v>95</v>
      </c>
      <c r="AP83" s="185" t="s">
        <v>94</v>
      </c>
      <c r="AQ83" s="185" t="s">
        <v>93</v>
      </c>
      <c r="AR83" s="185" t="s">
        <v>92</v>
      </c>
      <c r="AS83" s="185" t="s">
        <v>91</v>
      </c>
      <c r="AT83" s="185" t="s">
        <v>90</v>
      </c>
      <c r="AU83" s="185" t="s">
        <v>89</v>
      </c>
      <c r="AV83" s="185" t="s">
        <v>88</v>
      </c>
      <c r="AW83" s="185" t="s">
        <v>323</v>
      </c>
      <c r="AX83" s="185" t="s">
        <v>322</v>
      </c>
      <c r="AY83" s="185" t="s">
        <v>321</v>
      </c>
      <c r="AZ83" s="185" t="s">
        <v>320</v>
      </c>
      <c r="BA83" s="185" t="s">
        <v>319</v>
      </c>
      <c r="BB83" s="185" t="s">
        <v>318</v>
      </c>
      <c r="BC83" s="185" t="s">
        <v>317</v>
      </c>
      <c r="BD83" s="185" t="s">
        <v>316</v>
      </c>
      <c r="BE83" s="185" t="s">
        <v>315</v>
      </c>
      <c r="BF83" s="185" t="s">
        <v>314</v>
      </c>
      <c r="BG83" s="185" t="s">
        <v>313</v>
      </c>
      <c r="BH83" s="185" t="s">
        <v>312</v>
      </c>
      <c r="BI83" s="185" t="s">
        <v>311</v>
      </c>
    </row>
    <row r="84" spans="1:61" x14ac:dyDescent="0.35">
      <c r="A84" s="137">
        <v>600</v>
      </c>
      <c r="B84" s="136">
        <v>1.064672321236247E-5</v>
      </c>
      <c r="C84" s="136">
        <v>0</v>
      </c>
      <c r="D84" s="136">
        <v>1.064672321236247E-5</v>
      </c>
      <c r="E84" s="136">
        <v>1.1614607140759057E-5</v>
      </c>
      <c r="F84" s="136">
        <v>1.5486142854345409E-5</v>
      </c>
      <c r="G84" s="136">
        <v>2.41970982099147E-5</v>
      </c>
      <c r="H84" s="136">
        <v>0</v>
      </c>
      <c r="I84" s="136">
        <v>0</v>
      </c>
      <c r="J84" s="136">
        <v>0</v>
      </c>
      <c r="K84" s="136">
        <v>0</v>
      </c>
      <c r="L84" s="136">
        <v>0</v>
      </c>
      <c r="M84" s="136">
        <v>0</v>
      </c>
      <c r="N84" s="136">
        <v>0</v>
      </c>
      <c r="O84" s="136">
        <v>0</v>
      </c>
      <c r="P84" s="136">
        <v>0</v>
      </c>
      <c r="Q84" s="136">
        <v>0</v>
      </c>
      <c r="R84" s="136">
        <v>0</v>
      </c>
      <c r="S84" s="136">
        <v>0</v>
      </c>
      <c r="T84" s="136">
        <v>0</v>
      </c>
      <c r="U84" s="136">
        <v>0</v>
      </c>
      <c r="V84" s="136">
        <v>0</v>
      </c>
      <c r="W84" s="136">
        <v>0</v>
      </c>
      <c r="X84" s="136">
        <v>0</v>
      </c>
      <c r="Y84" s="136">
        <v>0</v>
      </c>
      <c r="Z84" s="136">
        <v>0</v>
      </c>
      <c r="AA84" s="136">
        <v>0</v>
      </c>
      <c r="AB84" s="136">
        <v>0</v>
      </c>
      <c r="AC84" s="136">
        <v>0</v>
      </c>
      <c r="AD84" s="136">
        <v>0</v>
      </c>
      <c r="AE84" s="136">
        <v>0</v>
      </c>
      <c r="AF84" s="136">
        <v>0</v>
      </c>
      <c r="AG84" s="136">
        <v>0</v>
      </c>
      <c r="AH84" s="136">
        <v>0</v>
      </c>
      <c r="AI84" s="136">
        <v>0</v>
      </c>
      <c r="AJ84" s="136">
        <v>0</v>
      </c>
      <c r="AK84" s="136">
        <v>0</v>
      </c>
      <c r="AL84" s="136">
        <v>0</v>
      </c>
      <c r="AM84" s="136">
        <v>0</v>
      </c>
      <c r="AN84" s="136">
        <v>0</v>
      </c>
      <c r="AO84" s="136">
        <v>0</v>
      </c>
      <c r="AP84" s="136">
        <v>0</v>
      </c>
      <c r="AQ84" s="136">
        <v>0</v>
      </c>
      <c r="AR84" s="136">
        <v>0</v>
      </c>
      <c r="AS84" s="136">
        <v>0</v>
      </c>
      <c r="AT84" s="136">
        <v>0</v>
      </c>
      <c r="AU84" s="136">
        <v>0</v>
      </c>
      <c r="AV84" s="136">
        <v>0</v>
      </c>
      <c r="AW84" s="136">
        <v>0</v>
      </c>
      <c r="AX84" s="136">
        <v>0</v>
      </c>
      <c r="AY84" s="136">
        <v>0</v>
      </c>
      <c r="AZ84" s="136">
        <v>0</v>
      </c>
      <c r="BA84" s="136">
        <v>0</v>
      </c>
      <c r="BB84" s="136">
        <v>0</v>
      </c>
      <c r="BC84" s="136">
        <v>0</v>
      </c>
      <c r="BD84" s="136">
        <v>0</v>
      </c>
      <c r="BE84" s="136">
        <v>0</v>
      </c>
      <c r="BF84" s="136">
        <v>0</v>
      </c>
      <c r="BG84" s="136">
        <v>0</v>
      </c>
      <c r="BH84" s="136">
        <v>0</v>
      </c>
      <c r="BI84" s="136">
        <v>0</v>
      </c>
    </row>
    <row r="85" spans="1:61" x14ac:dyDescent="0.35">
      <c r="A85" s="137">
        <v>625</v>
      </c>
      <c r="B85" s="136">
        <v>2.2261330353121526E-5</v>
      </c>
      <c r="C85" s="136">
        <v>1.4518258925948821E-5</v>
      </c>
      <c r="D85" s="136">
        <v>1.1614607140759057E-5</v>
      </c>
      <c r="E85" s="136">
        <v>2.0325562496328351E-5</v>
      </c>
      <c r="F85" s="136">
        <v>2.9133306244737299E-5</v>
      </c>
      <c r="G85" s="136">
        <v>3.3875937493880585E-5</v>
      </c>
      <c r="H85" s="136">
        <v>0</v>
      </c>
      <c r="I85" s="136">
        <v>0</v>
      </c>
      <c r="J85" s="136">
        <v>0</v>
      </c>
      <c r="K85" s="136">
        <v>0</v>
      </c>
      <c r="L85" s="136">
        <v>0</v>
      </c>
      <c r="M85" s="136">
        <v>0</v>
      </c>
      <c r="N85" s="136">
        <v>0</v>
      </c>
      <c r="O85" s="136">
        <v>0</v>
      </c>
      <c r="P85" s="136">
        <v>0</v>
      </c>
      <c r="Q85" s="136">
        <v>0</v>
      </c>
      <c r="R85" s="136">
        <v>0</v>
      </c>
      <c r="S85" s="136">
        <v>0</v>
      </c>
      <c r="T85" s="136">
        <v>0</v>
      </c>
      <c r="U85" s="136">
        <v>0</v>
      </c>
      <c r="V85" s="136">
        <v>0</v>
      </c>
      <c r="W85" s="136">
        <v>0</v>
      </c>
      <c r="X85" s="136">
        <v>0</v>
      </c>
      <c r="Y85" s="136">
        <v>0</v>
      </c>
      <c r="Z85" s="136">
        <v>0</v>
      </c>
      <c r="AA85" s="136">
        <v>0</v>
      </c>
      <c r="AB85" s="136">
        <v>0</v>
      </c>
      <c r="AC85" s="136">
        <v>0</v>
      </c>
      <c r="AD85" s="136">
        <v>0</v>
      </c>
      <c r="AE85" s="136">
        <v>0</v>
      </c>
      <c r="AF85" s="136">
        <v>0</v>
      </c>
      <c r="AG85" s="136">
        <v>0</v>
      </c>
      <c r="AH85" s="136">
        <v>0</v>
      </c>
      <c r="AI85" s="136">
        <v>0</v>
      </c>
      <c r="AJ85" s="136">
        <v>0</v>
      </c>
      <c r="AK85" s="136">
        <v>0</v>
      </c>
      <c r="AL85" s="136">
        <v>0</v>
      </c>
      <c r="AM85" s="136">
        <v>0</v>
      </c>
      <c r="AN85" s="136">
        <v>0</v>
      </c>
      <c r="AO85" s="136">
        <v>0</v>
      </c>
      <c r="AP85" s="136">
        <v>0</v>
      </c>
      <c r="AQ85" s="136">
        <v>0</v>
      </c>
      <c r="AR85" s="136">
        <v>0</v>
      </c>
      <c r="AS85" s="136">
        <v>0</v>
      </c>
      <c r="AT85" s="136">
        <v>0</v>
      </c>
      <c r="AU85" s="136">
        <v>0</v>
      </c>
      <c r="AV85" s="136">
        <v>0</v>
      </c>
      <c r="AW85" s="136">
        <v>0</v>
      </c>
      <c r="AX85" s="136">
        <v>0</v>
      </c>
      <c r="AY85" s="136">
        <v>0</v>
      </c>
      <c r="AZ85" s="136">
        <v>0</v>
      </c>
      <c r="BA85" s="136">
        <v>0</v>
      </c>
      <c r="BB85" s="136">
        <v>0</v>
      </c>
      <c r="BC85" s="136">
        <v>0</v>
      </c>
      <c r="BD85" s="136">
        <v>0</v>
      </c>
      <c r="BE85" s="136">
        <v>0</v>
      </c>
      <c r="BF85" s="136">
        <v>0</v>
      </c>
      <c r="BG85" s="136">
        <v>0</v>
      </c>
      <c r="BH85" s="136">
        <v>0</v>
      </c>
      <c r="BI85" s="136">
        <v>0</v>
      </c>
    </row>
    <row r="86" spans="1:61" x14ac:dyDescent="0.35">
      <c r="A86" s="138">
        <v>650</v>
      </c>
      <c r="B86" s="136">
        <v>3.6779589279070345E-5</v>
      </c>
      <c r="C86" s="136">
        <v>1.4518258925948821E-5</v>
      </c>
      <c r="D86" s="136">
        <v>1.8389794639535173E-5</v>
      </c>
      <c r="E86" s="136">
        <v>3.0972285708690817E-5</v>
      </c>
      <c r="F86" s="136">
        <v>6.678399105936458E-5</v>
      </c>
      <c r="G86" s="136">
        <v>5.7105151775398703E-5</v>
      </c>
      <c r="H86" s="136">
        <v>0</v>
      </c>
      <c r="I86" s="136">
        <v>0</v>
      </c>
      <c r="J86" s="136">
        <v>0</v>
      </c>
      <c r="K86" s="136">
        <v>0</v>
      </c>
      <c r="L86" s="136">
        <v>0</v>
      </c>
      <c r="M86" s="136">
        <v>0</v>
      </c>
      <c r="N86" s="136">
        <v>0</v>
      </c>
      <c r="O86" s="136">
        <v>0</v>
      </c>
      <c r="P86" s="136">
        <v>0</v>
      </c>
      <c r="Q86" s="136">
        <v>0</v>
      </c>
      <c r="R86" s="136">
        <v>0</v>
      </c>
      <c r="S86" s="136">
        <v>0</v>
      </c>
      <c r="T86" s="136">
        <v>0</v>
      </c>
      <c r="U86" s="136">
        <v>0</v>
      </c>
      <c r="V86" s="136">
        <v>0</v>
      </c>
      <c r="W86" s="136">
        <v>0</v>
      </c>
      <c r="X86" s="136">
        <v>0</v>
      </c>
      <c r="Y86" s="136">
        <v>0</v>
      </c>
      <c r="Z86" s="136">
        <v>0</v>
      </c>
      <c r="AA86" s="136">
        <v>0</v>
      </c>
      <c r="AB86" s="136">
        <v>0</v>
      </c>
      <c r="AC86" s="136">
        <v>0</v>
      </c>
      <c r="AD86" s="136">
        <v>0</v>
      </c>
      <c r="AE86" s="136">
        <v>0</v>
      </c>
      <c r="AF86" s="136">
        <v>0</v>
      </c>
      <c r="AG86" s="136">
        <v>0</v>
      </c>
      <c r="AH86" s="136">
        <v>0</v>
      </c>
      <c r="AI86" s="136">
        <v>0</v>
      </c>
      <c r="AJ86" s="136">
        <v>0</v>
      </c>
      <c r="AK86" s="136">
        <v>0</v>
      </c>
      <c r="AL86" s="136">
        <v>0</v>
      </c>
      <c r="AM86" s="136">
        <v>0</v>
      </c>
      <c r="AN86" s="136">
        <v>0</v>
      </c>
      <c r="AO86" s="136">
        <v>0</v>
      </c>
      <c r="AP86" s="136">
        <v>0</v>
      </c>
      <c r="AQ86" s="136">
        <v>0</v>
      </c>
      <c r="AR86" s="136">
        <v>0</v>
      </c>
      <c r="AS86" s="136">
        <v>0</v>
      </c>
      <c r="AT86" s="136">
        <v>0</v>
      </c>
      <c r="AU86" s="136">
        <v>0</v>
      </c>
      <c r="AV86" s="136">
        <v>0</v>
      </c>
      <c r="AW86" s="136">
        <v>0</v>
      </c>
      <c r="AX86" s="136">
        <v>0</v>
      </c>
      <c r="AY86" s="136">
        <v>0</v>
      </c>
      <c r="AZ86" s="136">
        <v>0</v>
      </c>
      <c r="BA86" s="136">
        <v>0</v>
      </c>
      <c r="BB86" s="136">
        <v>0</v>
      </c>
      <c r="BC86" s="136">
        <v>0</v>
      </c>
      <c r="BD86" s="136">
        <v>0</v>
      </c>
      <c r="BE86" s="136">
        <v>0</v>
      </c>
      <c r="BF86" s="136">
        <v>0</v>
      </c>
      <c r="BG86" s="136">
        <v>0</v>
      </c>
      <c r="BH86" s="136">
        <v>0</v>
      </c>
      <c r="BI86" s="136">
        <v>0</v>
      </c>
    </row>
    <row r="87" spans="1:61" x14ac:dyDescent="0.35">
      <c r="A87" s="137">
        <v>675</v>
      </c>
      <c r="B87" s="136">
        <v>4.0651124992656702E-5</v>
      </c>
      <c r="C87" s="136">
        <v>2.8068633923501053E-5</v>
      </c>
      <c r="D87" s="136">
        <v>2.2261330353121526E-5</v>
      </c>
      <c r="E87" s="136">
        <v>1.1711395533598716E-4</v>
      </c>
      <c r="F87" s="136">
        <v>1.2388914283476327E-4</v>
      </c>
      <c r="G87" s="136">
        <v>7.9366482128520211E-5</v>
      </c>
      <c r="H87" s="136">
        <v>0</v>
      </c>
      <c r="I87" s="136">
        <v>0</v>
      </c>
      <c r="J87" s="136">
        <v>0</v>
      </c>
      <c r="K87" s="136">
        <v>0</v>
      </c>
      <c r="L87" s="136">
        <v>0</v>
      </c>
      <c r="M87" s="136">
        <v>0</v>
      </c>
      <c r="N87" s="136">
        <v>0</v>
      </c>
      <c r="O87" s="136">
        <v>0</v>
      </c>
      <c r="P87" s="136">
        <v>0</v>
      </c>
      <c r="Q87" s="136">
        <v>0</v>
      </c>
      <c r="R87" s="136">
        <v>0</v>
      </c>
      <c r="S87" s="136">
        <v>0</v>
      </c>
      <c r="T87" s="136">
        <v>0</v>
      </c>
      <c r="U87" s="136">
        <v>0</v>
      </c>
      <c r="V87" s="136">
        <v>0</v>
      </c>
      <c r="W87" s="136">
        <v>0</v>
      </c>
      <c r="X87" s="136">
        <v>0</v>
      </c>
      <c r="Y87" s="136">
        <v>0</v>
      </c>
      <c r="Z87" s="136">
        <v>0</v>
      </c>
      <c r="AA87" s="136">
        <v>0</v>
      </c>
      <c r="AB87" s="136">
        <v>0</v>
      </c>
      <c r="AC87" s="136">
        <v>0</v>
      </c>
      <c r="AD87" s="136">
        <v>0</v>
      </c>
      <c r="AE87" s="136">
        <v>0</v>
      </c>
      <c r="AF87" s="136">
        <v>0</v>
      </c>
      <c r="AG87" s="136">
        <v>0</v>
      </c>
      <c r="AH87" s="136">
        <v>0</v>
      </c>
      <c r="AI87" s="136">
        <v>0</v>
      </c>
      <c r="AJ87" s="136">
        <v>0</v>
      </c>
      <c r="AK87" s="136">
        <v>0</v>
      </c>
      <c r="AL87" s="136">
        <v>0</v>
      </c>
      <c r="AM87" s="136">
        <v>0</v>
      </c>
      <c r="AN87" s="136">
        <v>0</v>
      </c>
      <c r="AO87" s="136">
        <v>0</v>
      </c>
      <c r="AP87" s="136">
        <v>0</v>
      </c>
      <c r="AQ87" s="136">
        <v>0</v>
      </c>
      <c r="AR87" s="136">
        <v>0</v>
      </c>
      <c r="AS87" s="136">
        <v>0</v>
      </c>
      <c r="AT87" s="136">
        <v>0</v>
      </c>
      <c r="AU87" s="136">
        <v>0</v>
      </c>
      <c r="AV87" s="136">
        <v>0</v>
      </c>
      <c r="AW87" s="136">
        <v>0</v>
      </c>
      <c r="AX87" s="136">
        <v>0</v>
      </c>
      <c r="AY87" s="136">
        <v>0</v>
      </c>
      <c r="AZ87" s="136">
        <v>0</v>
      </c>
      <c r="BA87" s="136">
        <v>0</v>
      </c>
      <c r="BB87" s="136">
        <v>0</v>
      </c>
      <c r="BC87" s="136">
        <v>0</v>
      </c>
      <c r="BD87" s="136">
        <v>0</v>
      </c>
      <c r="BE87" s="136">
        <v>0</v>
      </c>
      <c r="BF87" s="136">
        <v>0</v>
      </c>
      <c r="BG87" s="136">
        <v>0</v>
      </c>
      <c r="BH87" s="136">
        <v>0</v>
      </c>
      <c r="BI87" s="136">
        <v>0</v>
      </c>
    </row>
    <row r="88" spans="1:61" x14ac:dyDescent="0.35">
      <c r="A88" s="137">
        <v>700</v>
      </c>
      <c r="B88" s="136">
        <v>5.7105151775398703E-5</v>
      </c>
      <c r="C88" s="136">
        <v>4.6458428563036229E-5</v>
      </c>
      <c r="D88" s="136">
        <v>3.4843821422277174E-5</v>
      </c>
      <c r="E88" s="136">
        <v>1.9260890175092101E-4</v>
      </c>
      <c r="F88" s="136">
        <v>2.2358118745961187E-4</v>
      </c>
      <c r="G88" s="136">
        <v>1.5098989282986774E-4</v>
      </c>
      <c r="H88" s="136">
        <v>0</v>
      </c>
      <c r="I88" s="136">
        <v>0</v>
      </c>
      <c r="J88" s="136">
        <v>0</v>
      </c>
      <c r="K88" s="136">
        <v>0</v>
      </c>
      <c r="L88" s="136">
        <v>0</v>
      </c>
      <c r="M88" s="136">
        <v>0</v>
      </c>
      <c r="N88" s="136">
        <v>0</v>
      </c>
      <c r="O88" s="136">
        <v>0</v>
      </c>
      <c r="P88" s="136">
        <v>0</v>
      </c>
      <c r="Q88" s="136">
        <v>0</v>
      </c>
      <c r="R88" s="136">
        <v>0</v>
      </c>
      <c r="S88" s="136">
        <v>0</v>
      </c>
      <c r="T88" s="136">
        <v>0</v>
      </c>
      <c r="U88" s="136">
        <v>0</v>
      </c>
      <c r="V88" s="136">
        <v>0</v>
      </c>
      <c r="W88" s="136">
        <v>0</v>
      </c>
      <c r="X88" s="136">
        <v>0</v>
      </c>
      <c r="Y88" s="136">
        <v>0</v>
      </c>
      <c r="Z88" s="136">
        <v>0</v>
      </c>
      <c r="AA88" s="136">
        <v>0</v>
      </c>
      <c r="AB88" s="136">
        <v>0</v>
      </c>
      <c r="AC88" s="136">
        <v>0</v>
      </c>
      <c r="AD88" s="136">
        <v>0</v>
      </c>
      <c r="AE88" s="136">
        <v>0</v>
      </c>
      <c r="AF88" s="136">
        <v>0</v>
      </c>
      <c r="AG88" s="136">
        <v>0</v>
      </c>
      <c r="AH88" s="136">
        <v>0</v>
      </c>
      <c r="AI88" s="136">
        <v>0</v>
      </c>
      <c r="AJ88" s="136">
        <v>0</v>
      </c>
      <c r="AK88" s="136">
        <v>0</v>
      </c>
      <c r="AL88" s="136">
        <v>0</v>
      </c>
      <c r="AM88" s="136">
        <v>0</v>
      </c>
      <c r="AN88" s="136">
        <v>0</v>
      </c>
      <c r="AO88" s="136">
        <v>0</v>
      </c>
      <c r="AP88" s="136">
        <v>0</v>
      </c>
      <c r="AQ88" s="136">
        <v>0</v>
      </c>
      <c r="AR88" s="136">
        <v>0</v>
      </c>
      <c r="AS88" s="136">
        <v>0</v>
      </c>
      <c r="AT88" s="136">
        <v>0</v>
      </c>
      <c r="AU88" s="136">
        <v>0</v>
      </c>
      <c r="AV88" s="136">
        <v>0</v>
      </c>
      <c r="AW88" s="136">
        <v>0</v>
      </c>
      <c r="AX88" s="136">
        <v>0</v>
      </c>
      <c r="AY88" s="136">
        <v>0</v>
      </c>
      <c r="AZ88" s="136">
        <v>0</v>
      </c>
      <c r="BA88" s="136">
        <v>0</v>
      </c>
      <c r="BB88" s="136">
        <v>0</v>
      </c>
      <c r="BC88" s="136">
        <v>0</v>
      </c>
      <c r="BD88" s="136">
        <v>0</v>
      </c>
      <c r="BE88" s="136">
        <v>0</v>
      </c>
      <c r="BF88" s="136">
        <v>0</v>
      </c>
      <c r="BG88" s="136">
        <v>0</v>
      </c>
      <c r="BH88" s="136">
        <v>0</v>
      </c>
      <c r="BI88" s="136">
        <v>0</v>
      </c>
    </row>
    <row r="89" spans="1:61" x14ac:dyDescent="0.35">
      <c r="A89" s="137">
        <v>725</v>
      </c>
      <c r="B89" s="136">
        <v>8.7109553555692924E-5</v>
      </c>
      <c r="C89" s="136">
        <v>8.0334366056916814E-5</v>
      </c>
      <c r="D89" s="136">
        <v>5.1297848205019168E-5</v>
      </c>
      <c r="E89" s="136">
        <v>3.2811265172644335E-4</v>
      </c>
      <c r="F89" s="136">
        <v>3.5134186600796144E-4</v>
      </c>
      <c r="G89" s="136">
        <v>1.9938408924969717E-4</v>
      </c>
      <c r="H89" s="136">
        <v>0</v>
      </c>
      <c r="I89" s="136">
        <v>0</v>
      </c>
      <c r="J89" s="136">
        <v>0</v>
      </c>
      <c r="K89" s="136">
        <v>0</v>
      </c>
      <c r="L89" s="136">
        <v>0</v>
      </c>
      <c r="M89" s="136">
        <v>0</v>
      </c>
      <c r="N89" s="136">
        <v>0</v>
      </c>
      <c r="O89" s="136">
        <v>0</v>
      </c>
      <c r="P89" s="136">
        <v>0</v>
      </c>
      <c r="Q89" s="136">
        <v>0</v>
      </c>
      <c r="R89" s="136">
        <v>0</v>
      </c>
      <c r="S89" s="136">
        <v>0</v>
      </c>
      <c r="T89" s="136">
        <v>0</v>
      </c>
      <c r="U89" s="136">
        <v>0</v>
      </c>
      <c r="V89" s="136">
        <v>0</v>
      </c>
      <c r="W89" s="136">
        <v>0</v>
      </c>
      <c r="X89" s="136">
        <v>0</v>
      </c>
      <c r="Y89" s="136">
        <v>0</v>
      </c>
      <c r="Z89" s="136">
        <v>0</v>
      </c>
      <c r="AA89" s="136">
        <v>0</v>
      </c>
      <c r="AB89" s="136">
        <v>0</v>
      </c>
      <c r="AC89" s="136">
        <v>0</v>
      </c>
      <c r="AD89" s="136">
        <v>0</v>
      </c>
      <c r="AE89" s="136">
        <v>0</v>
      </c>
      <c r="AF89" s="136">
        <v>0</v>
      </c>
      <c r="AG89" s="136">
        <v>0</v>
      </c>
      <c r="AH89" s="136">
        <v>0</v>
      </c>
      <c r="AI89" s="136">
        <v>0</v>
      </c>
      <c r="AJ89" s="136">
        <v>0</v>
      </c>
      <c r="AK89" s="136">
        <v>0</v>
      </c>
      <c r="AL89" s="136">
        <v>0</v>
      </c>
      <c r="AM89" s="136">
        <v>0</v>
      </c>
      <c r="AN89" s="136">
        <v>0</v>
      </c>
      <c r="AO89" s="136">
        <v>0</v>
      </c>
      <c r="AP89" s="136">
        <v>0</v>
      </c>
      <c r="AQ89" s="136">
        <v>0</v>
      </c>
      <c r="AR89" s="136">
        <v>0</v>
      </c>
      <c r="AS89" s="136">
        <v>0</v>
      </c>
      <c r="AT89" s="136">
        <v>0</v>
      </c>
      <c r="AU89" s="136">
        <v>0</v>
      </c>
      <c r="AV89" s="136">
        <v>0</v>
      </c>
      <c r="AW89" s="136">
        <v>0</v>
      </c>
      <c r="AX89" s="136">
        <v>0</v>
      </c>
      <c r="AY89" s="136">
        <v>0</v>
      </c>
      <c r="AZ89" s="136">
        <v>0</v>
      </c>
      <c r="BA89" s="136">
        <v>0</v>
      </c>
      <c r="BB89" s="136">
        <v>0</v>
      </c>
      <c r="BC89" s="136">
        <v>0</v>
      </c>
      <c r="BD89" s="136">
        <v>0</v>
      </c>
      <c r="BE89" s="136">
        <v>0</v>
      </c>
      <c r="BF89" s="136">
        <v>0</v>
      </c>
      <c r="BG89" s="136">
        <v>0</v>
      </c>
      <c r="BH89" s="136">
        <v>0</v>
      </c>
      <c r="BI89" s="136">
        <v>0</v>
      </c>
    </row>
    <row r="90" spans="1:61" x14ac:dyDescent="0.35">
      <c r="A90" s="137">
        <v>750</v>
      </c>
      <c r="B90" s="136">
        <v>1.48086241044678E-4</v>
      </c>
      <c r="C90" s="136">
        <v>1.3356798211872916E-4</v>
      </c>
      <c r="D90" s="136">
        <v>9.4852624982865637E-5</v>
      </c>
      <c r="E90" s="136">
        <v>4.7426312491432817E-4</v>
      </c>
      <c r="F90" s="136">
        <v>5.2362520526255413E-4</v>
      </c>
      <c r="G90" s="136">
        <v>3.7069954457589322E-4</v>
      </c>
      <c r="H90" s="136">
        <v>0</v>
      </c>
      <c r="I90" s="136">
        <v>0</v>
      </c>
      <c r="J90" s="136">
        <v>0</v>
      </c>
      <c r="K90" s="136">
        <v>0</v>
      </c>
      <c r="L90" s="136">
        <v>0</v>
      </c>
      <c r="M90" s="136">
        <v>0</v>
      </c>
      <c r="N90" s="136">
        <v>0</v>
      </c>
      <c r="O90" s="136">
        <v>0</v>
      </c>
      <c r="P90" s="136">
        <v>0</v>
      </c>
      <c r="Q90" s="136">
        <v>0</v>
      </c>
      <c r="R90" s="136">
        <v>0</v>
      </c>
      <c r="S90" s="136">
        <v>0</v>
      </c>
      <c r="T90" s="136">
        <v>0</v>
      </c>
      <c r="U90" s="136">
        <v>0</v>
      </c>
      <c r="V90" s="136">
        <v>0</v>
      </c>
      <c r="W90" s="136">
        <v>0</v>
      </c>
      <c r="X90" s="136">
        <v>0</v>
      </c>
      <c r="Y90" s="136">
        <v>0</v>
      </c>
      <c r="Z90" s="136">
        <v>0</v>
      </c>
      <c r="AA90" s="136">
        <v>0</v>
      </c>
      <c r="AB90" s="136">
        <v>0</v>
      </c>
      <c r="AC90" s="136">
        <v>0</v>
      </c>
      <c r="AD90" s="136">
        <v>0</v>
      </c>
      <c r="AE90" s="136">
        <v>0</v>
      </c>
      <c r="AF90" s="136">
        <v>0</v>
      </c>
      <c r="AG90" s="136">
        <v>0</v>
      </c>
      <c r="AH90" s="136">
        <v>0</v>
      </c>
      <c r="AI90" s="136">
        <v>0</v>
      </c>
      <c r="AJ90" s="136">
        <v>0</v>
      </c>
      <c r="AK90" s="136">
        <v>0</v>
      </c>
      <c r="AL90" s="136">
        <v>0</v>
      </c>
      <c r="AM90" s="136">
        <v>0</v>
      </c>
      <c r="AN90" s="136">
        <v>0</v>
      </c>
      <c r="AO90" s="136">
        <v>0</v>
      </c>
      <c r="AP90" s="136">
        <v>0</v>
      </c>
      <c r="AQ90" s="136">
        <v>0</v>
      </c>
      <c r="AR90" s="136">
        <v>0</v>
      </c>
      <c r="AS90" s="136">
        <v>0</v>
      </c>
      <c r="AT90" s="136">
        <v>0</v>
      </c>
      <c r="AU90" s="136">
        <v>0</v>
      </c>
      <c r="AV90" s="136">
        <v>0</v>
      </c>
      <c r="AW90" s="136">
        <v>0</v>
      </c>
      <c r="AX90" s="136">
        <v>0</v>
      </c>
      <c r="AY90" s="136">
        <v>0</v>
      </c>
      <c r="AZ90" s="136">
        <v>0</v>
      </c>
      <c r="BA90" s="136">
        <v>0</v>
      </c>
      <c r="BB90" s="136">
        <v>0</v>
      </c>
      <c r="BC90" s="136">
        <v>0</v>
      </c>
      <c r="BD90" s="136">
        <v>0</v>
      </c>
      <c r="BE90" s="136">
        <v>0</v>
      </c>
      <c r="BF90" s="136">
        <v>0</v>
      </c>
      <c r="BG90" s="136">
        <v>0</v>
      </c>
      <c r="BH90" s="136">
        <v>0</v>
      </c>
      <c r="BI90" s="136">
        <v>0</v>
      </c>
    </row>
    <row r="91" spans="1:61" x14ac:dyDescent="0.35">
      <c r="A91" s="137">
        <v>775</v>
      </c>
      <c r="B91" s="136">
        <v>2.5358558923990607E-4</v>
      </c>
      <c r="C91" s="136">
        <v>2.1293446424724939E-4</v>
      </c>
      <c r="D91" s="136">
        <v>1.5486142854345409E-4</v>
      </c>
      <c r="E91" s="136">
        <v>8.2657287485068628E-4</v>
      </c>
      <c r="F91" s="136">
        <v>7.0268373201592287E-4</v>
      </c>
      <c r="G91" s="136">
        <v>4.9749233919584631E-4</v>
      </c>
      <c r="H91" s="136">
        <v>0</v>
      </c>
      <c r="I91" s="136">
        <v>0</v>
      </c>
      <c r="J91" s="136">
        <v>0</v>
      </c>
      <c r="K91" s="136">
        <v>0</v>
      </c>
      <c r="L91" s="136">
        <v>0</v>
      </c>
      <c r="M91" s="136">
        <v>0</v>
      </c>
      <c r="N91" s="136">
        <v>0</v>
      </c>
      <c r="O91" s="136">
        <v>0</v>
      </c>
      <c r="P91" s="136">
        <v>0</v>
      </c>
      <c r="Q91" s="136">
        <v>0</v>
      </c>
      <c r="R91" s="136">
        <v>0</v>
      </c>
      <c r="S91" s="136">
        <v>0</v>
      </c>
      <c r="T91" s="136">
        <v>0</v>
      </c>
      <c r="U91" s="136">
        <v>0</v>
      </c>
      <c r="V91" s="136">
        <v>0</v>
      </c>
      <c r="W91" s="136">
        <v>0</v>
      </c>
      <c r="X91" s="136">
        <v>0</v>
      </c>
      <c r="Y91" s="136">
        <v>0</v>
      </c>
      <c r="Z91" s="136">
        <v>0</v>
      </c>
      <c r="AA91" s="136">
        <v>0</v>
      </c>
      <c r="AB91" s="136">
        <v>0</v>
      </c>
      <c r="AC91" s="136">
        <v>0</v>
      </c>
      <c r="AD91" s="136">
        <v>0</v>
      </c>
      <c r="AE91" s="136">
        <v>0</v>
      </c>
      <c r="AF91" s="136">
        <v>0</v>
      </c>
      <c r="AG91" s="136">
        <v>0</v>
      </c>
      <c r="AH91" s="136">
        <v>0</v>
      </c>
      <c r="AI91" s="136">
        <v>0</v>
      </c>
      <c r="AJ91" s="136">
        <v>0</v>
      </c>
      <c r="AK91" s="136">
        <v>0</v>
      </c>
      <c r="AL91" s="136">
        <v>0</v>
      </c>
      <c r="AM91" s="136">
        <v>0</v>
      </c>
      <c r="AN91" s="136">
        <v>0</v>
      </c>
      <c r="AO91" s="136">
        <v>0</v>
      </c>
      <c r="AP91" s="136">
        <v>0</v>
      </c>
      <c r="AQ91" s="136">
        <v>0</v>
      </c>
      <c r="AR91" s="136">
        <v>0</v>
      </c>
      <c r="AS91" s="136">
        <v>0</v>
      </c>
      <c r="AT91" s="136">
        <v>0</v>
      </c>
      <c r="AU91" s="136">
        <v>0</v>
      </c>
      <c r="AV91" s="136">
        <v>0</v>
      </c>
      <c r="AW91" s="136">
        <v>0</v>
      </c>
      <c r="AX91" s="136">
        <v>0</v>
      </c>
      <c r="AY91" s="136">
        <v>0</v>
      </c>
      <c r="AZ91" s="136">
        <v>0</v>
      </c>
      <c r="BA91" s="136">
        <v>0</v>
      </c>
      <c r="BB91" s="136">
        <v>0</v>
      </c>
      <c r="BC91" s="136">
        <v>0</v>
      </c>
      <c r="BD91" s="136">
        <v>0</v>
      </c>
      <c r="BE91" s="136">
        <v>0</v>
      </c>
      <c r="BF91" s="136">
        <v>0</v>
      </c>
      <c r="BG91" s="136">
        <v>0</v>
      </c>
      <c r="BH91" s="136">
        <v>0</v>
      </c>
      <c r="BI91" s="136">
        <v>0</v>
      </c>
    </row>
    <row r="92" spans="1:61" x14ac:dyDescent="0.35">
      <c r="A92" s="137">
        <v>800</v>
      </c>
      <c r="B92" s="136">
        <v>4.2780469635129195E-4</v>
      </c>
      <c r="C92" s="136">
        <v>3.7360319636108301E-4</v>
      </c>
      <c r="D92" s="136">
        <v>2.4971405352631972E-4</v>
      </c>
      <c r="E92" s="136">
        <v>1.1701716694314751E-3</v>
      </c>
      <c r="F92" s="136">
        <v>9.3207222304591425E-4</v>
      </c>
      <c r="G92" s="136">
        <v>7.0171584808752631E-4</v>
      </c>
      <c r="H92" s="136">
        <v>0</v>
      </c>
      <c r="I92" s="136">
        <v>0</v>
      </c>
      <c r="J92" s="136">
        <v>0</v>
      </c>
      <c r="K92" s="136">
        <v>0</v>
      </c>
      <c r="L92" s="136">
        <v>0</v>
      </c>
      <c r="M92" s="136">
        <v>0</v>
      </c>
      <c r="N92" s="136">
        <v>0</v>
      </c>
      <c r="O92" s="136">
        <v>0</v>
      </c>
      <c r="P92" s="136">
        <v>0</v>
      </c>
      <c r="Q92" s="136">
        <v>0</v>
      </c>
      <c r="R92" s="136">
        <v>0</v>
      </c>
      <c r="S92" s="136">
        <v>0</v>
      </c>
      <c r="T92" s="136">
        <v>0</v>
      </c>
      <c r="U92" s="136">
        <v>0</v>
      </c>
      <c r="V92" s="136">
        <v>0</v>
      </c>
      <c r="W92" s="136">
        <v>0</v>
      </c>
      <c r="X92" s="136">
        <v>0</v>
      </c>
      <c r="Y92" s="136">
        <v>0</v>
      </c>
      <c r="Z92" s="136">
        <v>0</v>
      </c>
      <c r="AA92" s="136">
        <v>0</v>
      </c>
      <c r="AB92" s="136">
        <v>0</v>
      </c>
      <c r="AC92" s="136">
        <v>0</v>
      </c>
      <c r="AD92" s="136">
        <v>0</v>
      </c>
      <c r="AE92" s="136">
        <v>0</v>
      </c>
      <c r="AF92" s="136">
        <v>0</v>
      </c>
      <c r="AG92" s="136">
        <v>0</v>
      </c>
      <c r="AH92" s="136">
        <v>0</v>
      </c>
      <c r="AI92" s="136">
        <v>0</v>
      </c>
      <c r="AJ92" s="136">
        <v>0</v>
      </c>
      <c r="AK92" s="136">
        <v>0</v>
      </c>
      <c r="AL92" s="136">
        <v>0</v>
      </c>
      <c r="AM92" s="136">
        <v>0</v>
      </c>
      <c r="AN92" s="136">
        <v>0</v>
      </c>
      <c r="AO92" s="136">
        <v>0</v>
      </c>
      <c r="AP92" s="136">
        <v>0</v>
      </c>
      <c r="AQ92" s="136">
        <v>0</v>
      </c>
      <c r="AR92" s="136">
        <v>0</v>
      </c>
      <c r="AS92" s="136">
        <v>0</v>
      </c>
      <c r="AT92" s="136">
        <v>0</v>
      </c>
      <c r="AU92" s="136">
        <v>0</v>
      </c>
      <c r="AV92" s="136">
        <v>0</v>
      </c>
      <c r="AW92" s="136">
        <v>0</v>
      </c>
      <c r="AX92" s="136">
        <v>0</v>
      </c>
      <c r="AY92" s="136">
        <v>0</v>
      </c>
      <c r="AZ92" s="136">
        <v>0</v>
      </c>
      <c r="BA92" s="136">
        <v>0</v>
      </c>
      <c r="BB92" s="136">
        <v>0</v>
      </c>
      <c r="BC92" s="136">
        <v>0</v>
      </c>
      <c r="BD92" s="136">
        <v>0</v>
      </c>
      <c r="BE92" s="136">
        <v>0</v>
      </c>
      <c r="BF92" s="136">
        <v>0</v>
      </c>
      <c r="BG92" s="136">
        <v>0</v>
      </c>
      <c r="BH92" s="136">
        <v>0</v>
      </c>
      <c r="BI92" s="136">
        <v>0</v>
      </c>
    </row>
    <row r="93" spans="1:61" x14ac:dyDescent="0.35">
      <c r="A93" s="138">
        <v>825</v>
      </c>
      <c r="B93" s="136">
        <v>7.6172465164811489E-4</v>
      </c>
      <c r="C93" s="136">
        <v>5.1297848205019174E-4</v>
      </c>
      <c r="D93" s="136">
        <v>3.929608749290148E-4</v>
      </c>
      <c r="E93" s="136">
        <v>2.0674000710551119E-3</v>
      </c>
      <c r="F93" s="136">
        <v>1.3308404015453085E-3</v>
      </c>
      <c r="G93" s="136">
        <v>1.0637044373078503E-3</v>
      </c>
      <c r="H93" s="136">
        <v>0</v>
      </c>
      <c r="I93" s="136">
        <v>0</v>
      </c>
      <c r="J93" s="136">
        <v>0</v>
      </c>
      <c r="K93" s="136">
        <v>0</v>
      </c>
      <c r="L93" s="136">
        <v>0</v>
      </c>
      <c r="M93" s="136">
        <v>0</v>
      </c>
      <c r="N93" s="136">
        <v>0</v>
      </c>
      <c r="O93" s="136">
        <v>0</v>
      </c>
      <c r="P93" s="136">
        <v>0</v>
      </c>
      <c r="Q93" s="136">
        <v>0</v>
      </c>
      <c r="R93" s="136">
        <v>0</v>
      </c>
      <c r="S93" s="136">
        <v>0</v>
      </c>
      <c r="T93" s="136">
        <v>0</v>
      </c>
      <c r="U93" s="136">
        <v>0</v>
      </c>
      <c r="V93" s="136">
        <v>0</v>
      </c>
      <c r="W93" s="136">
        <v>0</v>
      </c>
      <c r="X93" s="136">
        <v>0</v>
      </c>
      <c r="Y93" s="136">
        <v>0</v>
      </c>
      <c r="Z93" s="136">
        <v>0</v>
      </c>
      <c r="AA93" s="136">
        <v>0</v>
      </c>
      <c r="AB93" s="136">
        <v>0</v>
      </c>
      <c r="AC93" s="136">
        <v>0</v>
      </c>
      <c r="AD93" s="136">
        <v>0</v>
      </c>
      <c r="AE93" s="136">
        <v>0</v>
      </c>
      <c r="AF93" s="136">
        <v>0</v>
      </c>
      <c r="AG93" s="136">
        <v>0</v>
      </c>
      <c r="AH93" s="136">
        <v>0</v>
      </c>
      <c r="AI93" s="136">
        <v>0</v>
      </c>
      <c r="AJ93" s="136">
        <v>0</v>
      </c>
      <c r="AK93" s="136">
        <v>0</v>
      </c>
      <c r="AL93" s="136">
        <v>0</v>
      </c>
      <c r="AM93" s="136">
        <v>0</v>
      </c>
      <c r="AN93" s="136">
        <v>0</v>
      </c>
      <c r="AO93" s="136">
        <v>0</v>
      </c>
      <c r="AP93" s="136">
        <v>0</v>
      </c>
      <c r="AQ93" s="136">
        <v>0</v>
      </c>
      <c r="AR93" s="136">
        <v>0</v>
      </c>
      <c r="AS93" s="136">
        <v>0</v>
      </c>
      <c r="AT93" s="136">
        <v>0</v>
      </c>
      <c r="AU93" s="136">
        <v>0</v>
      </c>
      <c r="AV93" s="136">
        <v>0</v>
      </c>
      <c r="AW93" s="136">
        <v>0</v>
      </c>
      <c r="AX93" s="136">
        <v>0</v>
      </c>
      <c r="AY93" s="136">
        <v>0</v>
      </c>
      <c r="AZ93" s="136">
        <v>0</v>
      </c>
      <c r="BA93" s="136">
        <v>0</v>
      </c>
      <c r="BB93" s="136">
        <v>0</v>
      </c>
      <c r="BC93" s="136">
        <v>0</v>
      </c>
      <c r="BD93" s="136">
        <v>0</v>
      </c>
      <c r="BE93" s="136">
        <v>0</v>
      </c>
      <c r="BF93" s="136">
        <v>0</v>
      </c>
      <c r="BG93" s="136">
        <v>0</v>
      </c>
      <c r="BH93" s="136">
        <v>0</v>
      </c>
      <c r="BI93" s="136">
        <v>0</v>
      </c>
    </row>
    <row r="94" spans="1:61" x14ac:dyDescent="0.35">
      <c r="A94" s="138">
        <v>850</v>
      </c>
      <c r="B94" s="136">
        <v>1.2979323479798245E-3</v>
      </c>
      <c r="C94" s="136">
        <v>9.146503123347757E-4</v>
      </c>
      <c r="D94" s="136">
        <v>6.0492745524786751E-4</v>
      </c>
      <c r="E94" s="136">
        <v>3.1340081601481523E-3</v>
      </c>
      <c r="F94" s="136">
        <v>2.0945008210502165E-3</v>
      </c>
      <c r="G94" s="136">
        <v>1.384074017607121E-3</v>
      </c>
      <c r="H94" s="136">
        <v>0</v>
      </c>
      <c r="I94" s="136">
        <v>0</v>
      </c>
      <c r="J94" s="136">
        <v>0</v>
      </c>
      <c r="K94" s="136">
        <v>0</v>
      </c>
      <c r="L94" s="136">
        <v>0</v>
      </c>
      <c r="M94" s="136">
        <v>0</v>
      </c>
      <c r="N94" s="136">
        <v>0</v>
      </c>
      <c r="O94" s="136">
        <v>0</v>
      </c>
      <c r="P94" s="136">
        <v>0</v>
      </c>
      <c r="Q94" s="136">
        <v>0</v>
      </c>
      <c r="R94" s="136">
        <v>0</v>
      </c>
      <c r="S94" s="136">
        <v>0</v>
      </c>
      <c r="T94" s="136">
        <v>0</v>
      </c>
      <c r="U94" s="136">
        <v>0</v>
      </c>
      <c r="V94" s="136">
        <v>0</v>
      </c>
      <c r="W94" s="136">
        <v>0</v>
      </c>
      <c r="X94" s="136">
        <v>0</v>
      </c>
      <c r="Y94" s="136">
        <v>0</v>
      </c>
      <c r="Z94" s="136">
        <v>0</v>
      </c>
      <c r="AA94" s="136">
        <v>0</v>
      </c>
      <c r="AB94" s="136">
        <v>0</v>
      </c>
      <c r="AC94" s="136">
        <v>0</v>
      </c>
      <c r="AD94" s="136">
        <v>0</v>
      </c>
      <c r="AE94" s="136">
        <v>0</v>
      </c>
      <c r="AF94" s="136">
        <v>0</v>
      </c>
      <c r="AG94" s="136">
        <v>0</v>
      </c>
      <c r="AH94" s="136">
        <v>0</v>
      </c>
      <c r="AI94" s="136">
        <v>0</v>
      </c>
      <c r="AJ94" s="136">
        <v>0</v>
      </c>
      <c r="AK94" s="136">
        <v>0</v>
      </c>
      <c r="AL94" s="136">
        <v>0</v>
      </c>
      <c r="AM94" s="136">
        <v>0</v>
      </c>
      <c r="AN94" s="136">
        <v>0</v>
      </c>
      <c r="AO94" s="136">
        <v>0</v>
      </c>
      <c r="AP94" s="136">
        <v>0</v>
      </c>
      <c r="AQ94" s="136">
        <v>0</v>
      </c>
      <c r="AR94" s="136">
        <v>0</v>
      </c>
      <c r="AS94" s="136">
        <v>0</v>
      </c>
      <c r="AT94" s="136">
        <v>0</v>
      </c>
      <c r="AU94" s="136">
        <v>0</v>
      </c>
      <c r="AV94" s="136">
        <v>0</v>
      </c>
      <c r="AW94" s="136">
        <v>0</v>
      </c>
      <c r="AX94" s="136">
        <v>0</v>
      </c>
      <c r="AY94" s="136">
        <v>0</v>
      </c>
      <c r="AZ94" s="136">
        <v>0</v>
      </c>
      <c r="BA94" s="136">
        <v>0</v>
      </c>
      <c r="BB94" s="136">
        <v>0</v>
      </c>
      <c r="BC94" s="136">
        <v>0</v>
      </c>
      <c r="BD94" s="136">
        <v>2.1777388388923234E-6</v>
      </c>
      <c r="BE94" s="136">
        <v>1.6131398806609801E-6</v>
      </c>
      <c r="BF94" s="136">
        <v>0</v>
      </c>
      <c r="BG94" s="136">
        <v>2.3505752546774284E-6</v>
      </c>
      <c r="BH94" s="136">
        <v>1.8666332904791342E-6</v>
      </c>
      <c r="BI94" s="136">
        <v>0</v>
      </c>
    </row>
    <row r="95" spans="1:61" x14ac:dyDescent="0.35">
      <c r="A95" s="138">
        <v>875</v>
      </c>
      <c r="B95" s="136">
        <v>2.5794106691769073E-3</v>
      </c>
      <c r="C95" s="136">
        <v>1.5176419997258502E-3</v>
      </c>
      <c r="D95" s="136">
        <v>8.1011884806794429E-4</v>
      </c>
      <c r="E95" s="136">
        <v>5.4133748115221163E-3</v>
      </c>
      <c r="F95" s="136">
        <v>3.0159263208837687E-3</v>
      </c>
      <c r="G95" s="136">
        <v>1.8273648568127585E-3</v>
      </c>
      <c r="H95" s="136">
        <v>0</v>
      </c>
      <c r="I95" s="136">
        <v>0</v>
      </c>
      <c r="J95" s="136">
        <v>0</v>
      </c>
      <c r="K95" s="136">
        <v>0</v>
      </c>
      <c r="L95" s="136">
        <v>0</v>
      </c>
      <c r="M95" s="136">
        <v>0</v>
      </c>
      <c r="N95" s="136">
        <v>0</v>
      </c>
      <c r="O95" s="136">
        <v>0</v>
      </c>
      <c r="P95" s="136">
        <v>0</v>
      </c>
      <c r="Q95" s="136">
        <v>0</v>
      </c>
      <c r="R95" s="136">
        <v>0</v>
      </c>
      <c r="S95" s="136">
        <v>0</v>
      </c>
      <c r="T95" s="136">
        <v>0</v>
      </c>
      <c r="U95" s="136">
        <v>0</v>
      </c>
      <c r="V95" s="136">
        <v>0</v>
      </c>
      <c r="W95" s="136">
        <v>0</v>
      </c>
      <c r="X95" s="136">
        <v>0</v>
      </c>
      <c r="Y95" s="136">
        <v>0</v>
      </c>
      <c r="Z95" s="136">
        <v>0</v>
      </c>
      <c r="AA95" s="136">
        <v>0</v>
      </c>
      <c r="AB95" s="136">
        <v>0</v>
      </c>
      <c r="AC95" s="136">
        <v>0</v>
      </c>
      <c r="AD95" s="136">
        <v>0</v>
      </c>
      <c r="AE95" s="136">
        <v>0</v>
      </c>
      <c r="AF95" s="136">
        <v>3.1456227672889112E-6</v>
      </c>
      <c r="AG95" s="136">
        <v>0</v>
      </c>
      <c r="AH95" s="136">
        <v>0</v>
      </c>
      <c r="AI95" s="136">
        <v>0</v>
      </c>
      <c r="AJ95" s="136">
        <v>0</v>
      </c>
      <c r="AK95" s="136">
        <v>0</v>
      </c>
      <c r="AL95" s="136">
        <v>0</v>
      </c>
      <c r="AM95" s="136">
        <v>0</v>
      </c>
      <c r="AN95" s="136">
        <v>0</v>
      </c>
      <c r="AO95" s="136">
        <v>3.8715357135863522E-6</v>
      </c>
      <c r="AP95" s="136">
        <v>3.2262797613219603E-6</v>
      </c>
      <c r="AQ95" s="136">
        <v>0</v>
      </c>
      <c r="AR95" s="136">
        <v>0</v>
      </c>
      <c r="AS95" s="136">
        <v>0</v>
      </c>
      <c r="AT95" s="136">
        <v>0</v>
      </c>
      <c r="AU95" s="136">
        <v>0</v>
      </c>
      <c r="AV95" s="136">
        <v>0</v>
      </c>
      <c r="AW95" s="136">
        <v>0</v>
      </c>
      <c r="AX95" s="136">
        <v>0</v>
      </c>
      <c r="AY95" s="136">
        <v>0</v>
      </c>
      <c r="AZ95" s="136">
        <v>0</v>
      </c>
      <c r="BA95" s="136">
        <v>0</v>
      </c>
      <c r="BB95" s="136">
        <v>0</v>
      </c>
      <c r="BC95" s="136">
        <v>0</v>
      </c>
      <c r="BD95" s="136">
        <v>5.9686175584456269E-6</v>
      </c>
      <c r="BE95" s="136">
        <v>9.485262498286562E-6</v>
      </c>
      <c r="BF95" s="136">
        <v>6.7429247011628971E-6</v>
      </c>
      <c r="BG95" s="136">
        <v>5.2542270398671923E-6</v>
      </c>
      <c r="BH95" s="136">
        <v>5.1850924735531505E-6</v>
      </c>
      <c r="BI95" s="136">
        <v>1.9357678567931761E-6</v>
      </c>
    </row>
    <row r="96" spans="1:61" x14ac:dyDescent="0.35">
      <c r="A96" s="137">
        <v>900</v>
      </c>
      <c r="B96" s="136">
        <v>3.57149169578341E-3</v>
      </c>
      <c r="C96" s="136">
        <v>2.1177300353317349E-3</v>
      </c>
      <c r="D96" s="136">
        <v>1.2292125890636669E-3</v>
      </c>
      <c r="E96" s="136">
        <v>6.6629129630821123E-3</v>
      </c>
      <c r="F96" s="136">
        <v>3.8270130528801089E-3</v>
      </c>
      <c r="G96" s="136">
        <v>2.2745272317319818E-3</v>
      </c>
      <c r="H96" s="136">
        <v>1.8873736603733467E-5</v>
      </c>
      <c r="I96" s="136">
        <v>5.8073035703795287E-6</v>
      </c>
      <c r="J96" s="136">
        <v>4.8394196419829404E-6</v>
      </c>
      <c r="K96" s="136">
        <v>0</v>
      </c>
      <c r="L96" s="136">
        <v>0</v>
      </c>
      <c r="M96" s="136">
        <v>0</v>
      </c>
      <c r="N96" s="136">
        <v>0</v>
      </c>
      <c r="O96" s="136">
        <v>0</v>
      </c>
      <c r="P96" s="136">
        <v>0</v>
      </c>
      <c r="Q96" s="136">
        <v>3.2262797613219603E-6</v>
      </c>
      <c r="R96" s="136">
        <v>0</v>
      </c>
      <c r="S96" s="136">
        <v>0</v>
      </c>
      <c r="T96" s="136">
        <v>0</v>
      </c>
      <c r="U96" s="136">
        <v>0</v>
      </c>
      <c r="V96" s="136">
        <v>0</v>
      </c>
      <c r="W96" s="136">
        <v>3.8715357135863522E-6</v>
      </c>
      <c r="X96" s="136">
        <v>3.8715357135863522E-6</v>
      </c>
      <c r="Y96" s="136">
        <v>0</v>
      </c>
      <c r="Z96" s="136">
        <v>9.1948973197675863E-6</v>
      </c>
      <c r="AA96" s="136">
        <v>0</v>
      </c>
      <c r="AB96" s="136">
        <v>0</v>
      </c>
      <c r="AC96" s="136">
        <v>0</v>
      </c>
      <c r="AD96" s="136">
        <v>0</v>
      </c>
      <c r="AE96" s="136">
        <v>0</v>
      </c>
      <c r="AF96" s="136">
        <v>5.8073035703795287E-6</v>
      </c>
      <c r="AG96" s="136">
        <v>3.3391995529682288E-6</v>
      </c>
      <c r="AH96" s="136">
        <v>0</v>
      </c>
      <c r="AI96" s="136">
        <v>0</v>
      </c>
      <c r="AJ96" s="136">
        <v>0</v>
      </c>
      <c r="AK96" s="136">
        <v>0</v>
      </c>
      <c r="AL96" s="136">
        <v>0</v>
      </c>
      <c r="AM96" s="136">
        <v>0</v>
      </c>
      <c r="AN96" s="136">
        <v>0</v>
      </c>
      <c r="AO96" s="136">
        <v>8.3883273794370971E-6</v>
      </c>
      <c r="AP96" s="136">
        <v>4.8394196419829404E-6</v>
      </c>
      <c r="AQ96" s="136">
        <v>3.2262797613219603E-6</v>
      </c>
      <c r="AR96" s="136">
        <v>3.2262797613219603E-6</v>
      </c>
      <c r="AS96" s="136">
        <v>4.1941636897185485E-6</v>
      </c>
      <c r="AT96" s="136">
        <v>0</v>
      </c>
      <c r="AU96" s="136">
        <v>0</v>
      </c>
      <c r="AV96" s="136">
        <v>2.5164982138311288E-6</v>
      </c>
      <c r="AW96" s="136">
        <v>0</v>
      </c>
      <c r="AX96" s="136">
        <v>0</v>
      </c>
      <c r="AY96" s="136">
        <v>0</v>
      </c>
      <c r="AZ96" s="136">
        <v>0</v>
      </c>
      <c r="BA96" s="136">
        <v>3.2908053565483999E-6</v>
      </c>
      <c r="BB96" s="136">
        <v>2.4197098209914702E-6</v>
      </c>
      <c r="BC96" s="136">
        <v>0</v>
      </c>
      <c r="BD96" s="136">
        <v>2.3874470233782507E-5</v>
      </c>
      <c r="BE96" s="136">
        <v>2.5850566587592207E-5</v>
      </c>
      <c r="BF96" s="136">
        <v>2.6455494042840072E-5</v>
      </c>
      <c r="BG96" s="136">
        <v>1.1338068875502887E-5</v>
      </c>
      <c r="BH96" s="136">
        <v>1.0135127421638559E-5</v>
      </c>
      <c r="BI96" s="136">
        <v>5.9455727030076124E-6</v>
      </c>
    </row>
    <row r="97" spans="1:61" x14ac:dyDescent="0.35">
      <c r="A97" s="138">
        <v>925</v>
      </c>
      <c r="B97" s="136">
        <v>5.9999124721304489E-3</v>
      </c>
      <c r="C97" s="136">
        <v>3.4166302672399558E-3</v>
      </c>
      <c r="D97" s="136">
        <v>1.856401374664656E-3</v>
      </c>
      <c r="E97" s="136">
        <v>8.7399918734211903E-3</v>
      </c>
      <c r="F97" s="136">
        <v>5.1365600080006931E-3</v>
      </c>
      <c r="G97" s="136">
        <v>2.3538937138605021E-3</v>
      </c>
      <c r="H97" s="136">
        <v>3.726353124326864E-5</v>
      </c>
      <c r="I97" s="136">
        <v>1.2582491069155645E-5</v>
      </c>
      <c r="J97" s="136">
        <v>8.7109553555692934E-6</v>
      </c>
      <c r="K97" s="136">
        <v>5.323361606181235E-6</v>
      </c>
      <c r="L97" s="136">
        <v>5.323361606181235E-6</v>
      </c>
      <c r="M97" s="136">
        <v>0</v>
      </c>
      <c r="N97" s="136">
        <v>0</v>
      </c>
      <c r="O97" s="136">
        <v>0</v>
      </c>
      <c r="P97" s="136">
        <v>0</v>
      </c>
      <c r="Q97" s="136">
        <v>7.7430714271727043E-6</v>
      </c>
      <c r="R97" s="136">
        <v>4.1941636897185485E-6</v>
      </c>
      <c r="S97" s="136">
        <v>4.4522660706243053E-6</v>
      </c>
      <c r="T97" s="136">
        <v>3.2262797613219603E-6</v>
      </c>
      <c r="U97" s="136">
        <v>3.5489077374541566E-6</v>
      </c>
      <c r="V97" s="136">
        <v>0</v>
      </c>
      <c r="W97" s="136">
        <v>6.7751874987761169E-6</v>
      </c>
      <c r="X97" s="136">
        <v>5.4846755942473323E-6</v>
      </c>
      <c r="Y97" s="136">
        <v>4.5167916658507441E-6</v>
      </c>
      <c r="Z97" s="136">
        <v>2.3713156245716409E-5</v>
      </c>
      <c r="AA97" s="136">
        <v>0</v>
      </c>
      <c r="AB97" s="136">
        <v>0</v>
      </c>
      <c r="AC97" s="136">
        <v>0</v>
      </c>
      <c r="AD97" s="136">
        <v>0</v>
      </c>
      <c r="AE97" s="136">
        <v>0</v>
      </c>
      <c r="AF97" s="136">
        <v>1.1130665176560763E-5</v>
      </c>
      <c r="AG97" s="136">
        <v>5.5653325882803814E-6</v>
      </c>
      <c r="AH97" s="136">
        <v>4.7668283473531961E-6</v>
      </c>
      <c r="AI97" s="136">
        <v>0</v>
      </c>
      <c r="AJ97" s="136">
        <v>0</v>
      </c>
      <c r="AK97" s="136">
        <v>0</v>
      </c>
      <c r="AL97" s="136">
        <v>4.3554776777846467E-6</v>
      </c>
      <c r="AM97" s="136">
        <v>0</v>
      </c>
      <c r="AN97" s="136">
        <v>0</v>
      </c>
      <c r="AO97" s="136">
        <v>1.8067166663402976E-5</v>
      </c>
      <c r="AP97" s="136">
        <v>1.5002200890147118E-5</v>
      </c>
      <c r="AQ97" s="136">
        <v>3.8715357135863522E-6</v>
      </c>
      <c r="AR97" s="136">
        <v>5.7427779751530899E-6</v>
      </c>
      <c r="AS97" s="136">
        <v>4.8394196419829404E-6</v>
      </c>
      <c r="AT97" s="136">
        <v>0</v>
      </c>
      <c r="AU97" s="136">
        <v>3.1940169637087405E-6</v>
      </c>
      <c r="AV97" s="136">
        <v>5.0329964276622576E-6</v>
      </c>
      <c r="AW97" s="136">
        <v>2.5164982138311288E-6</v>
      </c>
      <c r="AX97" s="136">
        <v>0</v>
      </c>
      <c r="AY97" s="136">
        <v>0</v>
      </c>
      <c r="AZ97" s="136">
        <v>0</v>
      </c>
      <c r="BA97" s="136">
        <v>5.323361606181235E-6</v>
      </c>
      <c r="BB97" s="136">
        <v>9.4368683018667336E-6</v>
      </c>
      <c r="BC97" s="136">
        <v>3.2424111601285702E-6</v>
      </c>
      <c r="BD97" s="136">
        <v>9.5997954298134922E-5</v>
      </c>
      <c r="BE97" s="136">
        <v>1.4921543896114067E-4</v>
      </c>
      <c r="BF97" s="136">
        <v>9.4981676173318513E-5</v>
      </c>
      <c r="BG97" s="136">
        <v>2.4611905607798958E-5</v>
      </c>
      <c r="BH97" s="136">
        <v>5.751995917328295E-5</v>
      </c>
      <c r="BI97" s="136">
        <v>1.7103891706093993E-5</v>
      </c>
    </row>
    <row r="98" spans="1:61" x14ac:dyDescent="0.35">
      <c r="A98" s="138">
        <v>950</v>
      </c>
      <c r="B98" s="136">
        <v>9.6004406857657567E-3</v>
      </c>
      <c r="C98" s="136">
        <v>5.9631328828513791E-3</v>
      </c>
      <c r="D98" s="136">
        <v>3.4476025529486466E-3</v>
      </c>
      <c r="E98" s="136">
        <v>1.0779323310552803E-2</v>
      </c>
      <c r="F98" s="136">
        <v>6.2022002131653358E-3</v>
      </c>
      <c r="G98" s="136">
        <v>3.1369118119333422E-3</v>
      </c>
      <c r="H98" s="136">
        <v>8.1302249985313403E-5</v>
      </c>
      <c r="I98" s="136">
        <v>5.2749674097614052E-5</v>
      </c>
      <c r="J98" s="136">
        <v>2.9036517851897643E-5</v>
      </c>
      <c r="K98" s="136">
        <v>7.7430714271727043E-6</v>
      </c>
      <c r="L98" s="136">
        <v>5.323361606181235E-6</v>
      </c>
      <c r="M98" s="136">
        <v>7.7430714271727043E-6</v>
      </c>
      <c r="N98" s="136">
        <v>5.323361606181235E-6</v>
      </c>
      <c r="O98" s="136">
        <v>6.2912455345778224E-6</v>
      </c>
      <c r="P98" s="136">
        <v>0</v>
      </c>
      <c r="Q98" s="136">
        <v>1.5808770830477605E-5</v>
      </c>
      <c r="R98" s="136">
        <v>1.1937235116891254E-5</v>
      </c>
      <c r="S98" s="136">
        <v>6.7751874987761169E-6</v>
      </c>
      <c r="T98" s="136">
        <v>5.4846755942473323E-6</v>
      </c>
      <c r="U98" s="136">
        <v>7.0978154749083133E-6</v>
      </c>
      <c r="V98" s="136">
        <v>3.8715357135863522E-6</v>
      </c>
      <c r="W98" s="136">
        <v>9.6788392839658808E-6</v>
      </c>
      <c r="X98" s="136">
        <v>1.3550374997552234E-5</v>
      </c>
      <c r="Y98" s="136">
        <v>6.1299315465117242E-6</v>
      </c>
      <c r="Z98" s="136">
        <v>3.339199552968229E-5</v>
      </c>
      <c r="AA98" s="136">
        <v>1.8873736603733467E-5</v>
      </c>
      <c r="AB98" s="136">
        <v>0</v>
      </c>
      <c r="AC98" s="136">
        <v>3.2666082583384848E-6</v>
      </c>
      <c r="AD98" s="136">
        <v>3.1456227672889112E-6</v>
      </c>
      <c r="AE98" s="136">
        <v>0</v>
      </c>
      <c r="AF98" s="136">
        <v>2.0567533478427498E-5</v>
      </c>
      <c r="AG98" s="136">
        <v>1.5970084818543703E-5</v>
      </c>
      <c r="AH98" s="136">
        <v>9.8482189714352846E-6</v>
      </c>
      <c r="AI98" s="136">
        <v>0</v>
      </c>
      <c r="AJ98" s="136">
        <v>0</v>
      </c>
      <c r="AK98" s="136">
        <v>0</v>
      </c>
      <c r="AL98" s="136">
        <v>5.323361606181235E-6</v>
      </c>
      <c r="AM98" s="136">
        <v>4.5974486598837931E-6</v>
      </c>
      <c r="AN98" s="136">
        <v>2.4197098209914702E-6</v>
      </c>
      <c r="AO98" s="136">
        <v>3.3875937493880585E-5</v>
      </c>
      <c r="AP98" s="136">
        <v>2.5487610114443486E-5</v>
      </c>
      <c r="AQ98" s="136">
        <v>8.7109553555692934E-6</v>
      </c>
      <c r="AR98" s="136">
        <v>1.0324095236230272E-5</v>
      </c>
      <c r="AS98" s="136">
        <v>5.8073035703795287E-6</v>
      </c>
      <c r="AT98" s="136">
        <v>3.8715357135863522E-6</v>
      </c>
      <c r="AU98" s="136">
        <v>5.2265732133415756E-6</v>
      </c>
      <c r="AV98" s="136">
        <v>7.5494946414933872E-6</v>
      </c>
      <c r="AW98" s="136">
        <v>4.6458428563036233E-6</v>
      </c>
      <c r="AX98" s="136">
        <v>0</v>
      </c>
      <c r="AY98" s="136">
        <v>3.4843821422277175E-6</v>
      </c>
      <c r="AZ98" s="136">
        <v>0</v>
      </c>
      <c r="BA98" s="136">
        <v>7.0171584808752634E-6</v>
      </c>
      <c r="BB98" s="136">
        <v>1.1130665176560763E-5</v>
      </c>
      <c r="BC98" s="136">
        <v>2.4197098209914702E-6</v>
      </c>
      <c r="BD98" s="136">
        <v>2.3732513924284342E-4</v>
      </c>
      <c r="BE98" s="136">
        <v>2.7487903566463103E-4</v>
      </c>
      <c r="BF98" s="136">
        <v>3.0262504161199987E-4</v>
      </c>
      <c r="BG98" s="136">
        <v>4.5379929328537173E-5</v>
      </c>
      <c r="BH98" s="136">
        <v>8.3652825239990836E-5</v>
      </c>
      <c r="BI98" s="136">
        <v>4.7412485578170005E-5</v>
      </c>
    </row>
    <row r="99" spans="1:61" x14ac:dyDescent="0.35">
      <c r="A99" s="138">
        <v>975</v>
      </c>
      <c r="B99" s="136">
        <v>1.5208360166895588E-2</v>
      </c>
      <c r="C99" s="136">
        <v>1.0143423569596244E-2</v>
      </c>
      <c r="D99" s="136">
        <v>4.4842062402613925E-3</v>
      </c>
      <c r="E99" s="136">
        <v>1.0914827060528324E-2</v>
      </c>
      <c r="F99" s="136">
        <v>6.5128909541806411E-3</v>
      </c>
      <c r="G99" s="136">
        <v>3.3537178118941777E-3</v>
      </c>
      <c r="H99" s="136">
        <v>2.2842060710159481E-4</v>
      </c>
      <c r="I99" s="136">
        <v>1.5921690622123873E-4</v>
      </c>
      <c r="J99" s="136">
        <v>6.9203700880356053E-5</v>
      </c>
      <c r="K99" s="136">
        <v>5.323361606181235E-6</v>
      </c>
      <c r="L99" s="136">
        <v>1.0162781248164175E-5</v>
      </c>
      <c r="M99" s="136">
        <v>8.2270133913709989E-6</v>
      </c>
      <c r="N99" s="136">
        <v>1.064672321236247E-5</v>
      </c>
      <c r="O99" s="136">
        <v>1.0162781248164175E-5</v>
      </c>
      <c r="P99" s="136">
        <v>5.323361606181235E-6</v>
      </c>
      <c r="Q99" s="136">
        <v>2.7100749995104468E-5</v>
      </c>
      <c r="R99" s="136">
        <v>2.1938702376989329E-5</v>
      </c>
      <c r="S99" s="136">
        <v>1.0001467260098077E-5</v>
      </c>
      <c r="T99" s="136">
        <v>8.7109553555692934E-6</v>
      </c>
      <c r="U99" s="136">
        <v>9.6788392839658808E-6</v>
      </c>
      <c r="V99" s="136">
        <v>4.8394196419829404E-6</v>
      </c>
      <c r="W99" s="136">
        <v>7.0978154749083133E-6</v>
      </c>
      <c r="X99" s="136">
        <v>2.203549076982899E-5</v>
      </c>
      <c r="Y99" s="136">
        <v>8.7109553555692934E-6</v>
      </c>
      <c r="Z99" s="136">
        <v>2.2261330353121526E-5</v>
      </c>
      <c r="AA99" s="136">
        <v>2.9036517851897643E-5</v>
      </c>
      <c r="AB99" s="136">
        <v>1.0162781248164175E-5</v>
      </c>
      <c r="AC99" s="136">
        <v>5.0813906240820877E-6</v>
      </c>
      <c r="AD99" s="136">
        <v>5.8073035703795287E-6</v>
      </c>
      <c r="AE99" s="136">
        <v>3.387593749388058E-6</v>
      </c>
      <c r="AF99" s="136">
        <v>2.516498213831129E-5</v>
      </c>
      <c r="AG99" s="136">
        <v>3.0004401780294232E-5</v>
      </c>
      <c r="AH99" s="136">
        <v>1.5486142854345409E-5</v>
      </c>
      <c r="AI99" s="136">
        <v>0</v>
      </c>
      <c r="AJ99" s="136">
        <v>2.4197098209914702E-6</v>
      </c>
      <c r="AK99" s="136">
        <v>0</v>
      </c>
      <c r="AL99" s="136">
        <v>7.2591294629744106E-6</v>
      </c>
      <c r="AM99" s="136">
        <v>6.2912455345778224E-6</v>
      </c>
      <c r="AN99" s="136">
        <v>2.9762430798195083E-6</v>
      </c>
      <c r="AO99" s="136">
        <v>4.3554776777846462E-5</v>
      </c>
      <c r="AP99" s="136">
        <v>3.6134333326805952E-5</v>
      </c>
      <c r="AQ99" s="136">
        <v>1.0969351188494665E-5</v>
      </c>
      <c r="AR99" s="136">
        <v>1.1614607140759057E-5</v>
      </c>
      <c r="AS99" s="136">
        <v>7.0978154749083133E-6</v>
      </c>
      <c r="AT99" s="136">
        <v>0</v>
      </c>
      <c r="AU99" s="136">
        <v>6.388033927417481E-6</v>
      </c>
      <c r="AV99" s="136">
        <v>1.2388914283476328E-5</v>
      </c>
      <c r="AW99" s="136">
        <v>6.0589533917626413E-6</v>
      </c>
      <c r="AX99" s="136">
        <v>3.0972285708690819E-6</v>
      </c>
      <c r="AY99" s="136">
        <v>4.4522660706243053E-6</v>
      </c>
      <c r="AZ99" s="136">
        <v>2.1293446424724941E-6</v>
      </c>
      <c r="BA99" s="136">
        <v>6.5332165166769697E-6</v>
      </c>
      <c r="BB99" s="136">
        <v>6.2912455345778224E-6</v>
      </c>
      <c r="BC99" s="136">
        <v>0</v>
      </c>
      <c r="BD99" s="136">
        <v>3.5229361853755147E-4</v>
      </c>
      <c r="BE99" s="136">
        <v>6.7313100940221381E-4</v>
      </c>
      <c r="BF99" s="136">
        <v>4.3228922521952948E-4</v>
      </c>
      <c r="BG99" s="136">
        <v>4.9928983792001131E-5</v>
      </c>
      <c r="BH99" s="136">
        <v>1.0370184947106301E-4</v>
      </c>
      <c r="BI99" s="136">
        <v>4.3250584686064681E-5</v>
      </c>
    </row>
    <row r="100" spans="1:61" x14ac:dyDescent="0.35">
      <c r="A100" s="137">
        <v>1000</v>
      </c>
      <c r="B100" s="136">
        <v>1.5217071122251158E-2</v>
      </c>
      <c r="C100" s="136">
        <v>1.4903476729450664E-2</v>
      </c>
      <c r="D100" s="136">
        <v>7.8146948378740519E-3</v>
      </c>
      <c r="E100" s="136">
        <v>1.6449187363100016E-2</v>
      </c>
      <c r="F100" s="136">
        <v>7.2097673826261848E-3</v>
      </c>
      <c r="G100" s="136">
        <v>3.5802026511389793E-3</v>
      </c>
      <c r="H100" s="136">
        <v>2.0761110264106813E-4</v>
      </c>
      <c r="I100" s="136">
        <v>3.3537178118941773E-4</v>
      </c>
      <c r="J100" s="136">
        <v>1.8680159818054151E-4</v>
      </c>
      <c r="K100" s="136">
        <v>0</v>
      </c>
      <c r="L100" s="136">
        <v>1.7421910711138587E-5</v>
      </c>
      <c r="M100" s="136">
        <v>2.7100749995104464E-5</v>
      </c>
      <c r="N100" s="136">
        <v>1.2582491069155645E-5</v>
      </c>
      <c r="O100" s="136">
        <v>2.0809504460526642E-5</v>
      </c>
      <c r="P100" s="136">
        <v>1.1130665176560763E-5</v>
      </c>
      <c r="Q100" s="136">
        <v>1.3873002973684429E-5</v>
      </c>
      <c r="R100" s="136">
        <v>2.871388987576545E-5</v>
      </c>
      <c r="S100" s="136">
        <v>1.5808770830477605E-5</v>
      </c>
      <c r="T100" s="136">
        <v>4.5167916658507441E-6</v>
      </c>
      <c r="U100" s="136">
        <v>1.1614607140759057E-5</v>
      </c>
      <c r="V100" s="136">
        <v>6.7751874987761169E-6</v>
      </c>
      <c r="W100" s="136">
        <v>0</v>
      </c>
      <c r="X100" s="136">
        <v>1.4647310116401699E-5</v>
      </c>
      <c r="Y100" s="136">
        <v>1.5808770830477605E-5</v>
      </c>
      <c r="Z100" s="136">
        <v>2.129344642472494E-5</v>
      </c>
      <c r="AA100" s="136">
        <v>3.726353124326864E-5</v>
      </c>
      <c r="AB100" s="136">
        <v>1.5002200890147116E-5</v>
      </c>
      <c r="AC100" s="136">
        <v>3.387593749388058E-6</v>
      </c>
      <c r="AD100" s="136">
        <v>6.7751874987761161E-6</v>
      </c>
      <c r="AE100" s="136">
        <v>3.1456227672889112E-6</v>
      </c>
      <c r="AF100" s="136">
        <v>1.3066433033353939E-5</v>
      </c>
      <c r="AG100" s="136">
        <v>3.3633966511781437E-5</v>
      </c>
      <c r="AH100" s="136">
        <v>2.8068633923501053E-5</v>
      </c>
      <c r="AI100" s="136">
        <v>0</v>
      </c>
      <c r="AJ100" s="136">
        <v>0</v>
      </c>
      <c r="AK100" s="136">
        <v>0</v>
      </c>
      <c r="AL100" s="136">
        <v>3.1456227672889112E-6</v>
      </c>
      <c r="AM100" s="136">
        <v>5.0813906240820877E-6</v>
      </c>
      <c r="AN100" s="136">
        <v>3.556973436857461E-6</v>
      </c>
      <c r="AO100" s="136">
        <v>1.6131398806609801E-5</v>
      </c>
      <c r="AP100" s="136">
        <v>4.0651124992656695E-5</v>
      </c>
      <c r="AQ100" s="136">
        <v>1.5808770830477605E-5</v>
      </c>
      <c r="AR100" s="136">
        <v>5.1620476181151359E-6</v>
      </c>
      <c r="AS100" s="136">
        <v>5.8073035703795287E-6</v>
      </c>
      <c r="AT100" s="136">
        <v>0</v>
      </c>
      <c r="AU100" s="136">
        <v>2.3229214281518116E-6</v>
      </c>
      <c r="AV100" s="136">
        <v>1.3163221426193598E-5</v>
      </c>
      <c r="AW100" s="136">
        <v>1.3976243926046731E-5</v>
      </c>
      <c r="AX100" s="136">
        <v>0</v>
      </c>
      <c r="AY100" s="136">
        <v>5.8073035703795287E-6</v>
      </c>
      <c r="AZ100" s="136">
        <v>3.4843821422277175E-6</v>
      </c>
      <c r="BA100" s="136">
        <v>3.1456227672889112E-6</v>
      </c>
      <c r="BB100" s="136">
        <v>4.6458428563036224E-6</v>
      </c>
      <c r="BC100" s="136">
        <v>0</v>
      </c>
      <c r="BD100" s="136">
        <v>1.9682242311920748E-4</v>
      </c>
      <c r="BE100" s="136">
        <v>8.8722693436353898E-4</v>
      </c>
      <c r="BF100" s="136">
        <v>9.146503123347757E-4</v>
      </c>
      <c r="BG100" s="136">
        <v>1.8569544511951683E-5</v>
      </c>
      <c r="BH100" s="136">
        <v>9.7894545900683471E-5</v>
      </c>
      <c r="BI100" s="136">
        <v>8.8492244881973768E-5</v>
      </c>
    </row>
    <row r="101" spans="1:61" x14ac:dyDescent="0.35">
      <c r="A101" s="137">
        <v>1025</v>
      </c>
      <c r="B101" s="136">
        <v>6.8477787934058607E-3</v>
      </c>
      <c r="C101" s="136">
        <v>1.243924424775295E-2</v>
      </c>
      <c r="D101" s="136">
        <v>1.1190673980121352E-2</v>
      </c>
      <c r="E101" s="136">
        <v>2.690717320942515E-2</v>
      </c>
      <c r="F101" s="136">
        <v>1.4521162577734011E-2</v>
      </c>
      <c r="G101" s="136">
        <v>3.6808625796922248E-3</v>
      </c>
      <c r="H101" s="136">
        <v>2.4729434370532828E-5</v>
      </c>
      <c r="I101" s="136">
        <v>4.8394196419829406E-4</v>
      </c>
      <c r="J101" s="136">
        <v>3.2811265172644335E-4</v>
      </c>
      <c r="K101" s="136">
        <v>0</v>
      </c>
      <c r="L101" s="136">
        <v>1.3066433033353939E-5</v>
      </c>
      <c r="M101" s="136">
        <v>5.6621209811200401E-5</v>
      </c>
      <c r="N101" s="136">
        <v>0</v>
      </c>
      <c r="O101" s="136">
        <v>3.4359879458078872E-5</v>
      </c>
      <c r="P101" s="136">
        <v>1.8389794639535173E-5</v>
      </c>
      <c r="Q101" s="136">
        <v>3.8715357135863522E-6</v>
      </c>
      <c r="R101" s="136">
        <v>2.4035784221848606E-5</v>
      </c>
      <c r="S101" s="136">
        <v>1.9035050591799569E-5</v>
      </c>
      <c r="T101" s="136">
        <v>3.2262797613219603E-6</v>
      </c>
      <c r="U101" s="136">
        <v>7.0978154749083133E-6</v>
      </c>
      <c r="V101" s="136">
        <v>7.4204434510405088E-6</v>
      </c>
      <c r="W101" s="136">
        <v>0</v>
      </c>
      <c r="X101" s="136">
        <v>7.0978154749083133E-6</v>
      </c>
      <c r="Y101" s="136">
        <v>1.6583077973194874E-5</v>
      </c>
      <c r="Z101" s="136">
        <v>0</v>
      </c>
      <c r="AA101" s="136">
        <v>2.6616808030906173E-5</v>
      </c>
      <c r="AB101" s="136">
        <v>1.7421910711138587E-5</v>
      </c>
      <c r="AC101" s="136">
        <v>0</v>
      </c>
      <c r="AD101" s="136">
        <v>5.323361606181235E-6</v>
      </c>
      <c r="AE101" s="136">
        <v>3.6295647314872053E-6</v>
      </c>
      <c r="AF101" s="136">
        <v>2.9036517851897643E-6</v>
      </c>
      <c r="AG101" s="136">
        <v>2.5648924102509584E-5</v>
      </c>
      <c r="AH101" s="136">
        <v>3.7021560261169499E-5</v>
      </c>
      <c r="AI101" s="136">
        <v>0</v>
      </c>
      <c r="AJ101" s="136">
        <v>0</v>
      </c>
      <c r="AK101" s="136">
        <v>0</v>
      </c>
      <c r="AL101" s="136">
        <v>0</v>
      </c>
      <c r="AM101" s="136">
        <v>3.6295647314872053E-6</v>
      </c>
      <c r="AN101" s="136">
        <v>2.4197098209914702E-6</v>
      </c>
      <c r="AO101" s="136">
        <v>4.8394196419829404E-6</v>
      </c>
      <c r="AP101" s="136">
        <v>2.8391261899633253E-5</v>
      </c>
      <c r="AQ101" s="136">
        <v>1.784132708011044E-5</v>
      </c>
      <c r="AR101" s="136">
        <v>0</v>
      </c>
      <c r="AS101" s="136">
        <v>4.1941636897185485E-6</v>
      </c>
      <c r="AT101" s="136">
        <v>0</v>
      </c>
      <c r="AU101" s="136">
        <v>0</v>
      </c>
      <c r="AV101" s="136">
        <v>9.872416069645198E-6</v>
      </c>
      <c r="AW101" s="136">
        <v>2.2029038210306347E-5</v>
      </c>
      <c r="AX101" s="136">
        <v>0</v>
      </c>
      <c r="AY101" s="136">
        <v>3.2908053565483995E-6</v>
      </c>
      <c r="AZ101" s="136">
        <v>5.5943691061322791E-6</v>
      </c>
      <c r="BA101" s="136">
        <v>0</v>
      </c>
      <c r="BB101" s="136">
        <v>3.0972285708690819E-6</v>
      </c>
      <c r="BC101" s="136">
        <v>0</v>
      </c>
      <c r="BD101" s="136">
        <v>4.7055290318880789E-5</v>
      </c>
      <c r="BE101" s="136">
        <v>9.0335833317014885E-4</v>
      </c>
      <c r="BF101" s="136">
        <v>1.3290659476765815E-3</v>
      </c>
      <c r="BG101" s="136">
        <v>2.585632780145171E-6</v>
      </c>
      <c r="BH101" s="136">
        <v>7.1969083532917726E-5</v>
      </c>
      <c r="BI101" s="136">
        <v>1.1434857268342547E-4</v>
      </c>
    </row>
    <row r="102" spans="1:61" x14ac:dyDescent="0.35">
      <c r="A102" s="138">
        <v>1050</v>
      </c>
      <c r="B102" s="136">
        <v>3.0468986065924596E-3</v>
      </c>
      <c r="C102" s="136">
        <v>4.8703919276916309E-3</v>
      </c>
      <c r="D102" s="136">
        <v>1.3263881354746845E-2</v>
      </c>
      <c r="E102" s="136">
        <v>3.343651819038853E-2</v>
      </c>
      <c r="F102" s="136">
        <v>2.8583548173408038E-2</v>
      </c>
      <c r="G102" s="136">
        <v>4.4938850795453586E-3</v>
      </c>
      <c r="H102" s="136">
        <v>1.6212055800642851E-5</v>
      </c>
      <c r="I102" s="136">
        <v>3.0923891512270991E-4</v>
      </c>
      <c r="J102" s="136">
        <v>3.4650244636597852E-4</v>
      </c>
      <c r="K102" s="136">
        <v>0</v>
      </c>
      <c r="L102" s="136">
        <v>0</v>
      </c>
      <c r="M102" s="136">
        <v>2.274527231731982E-5</v>
      </c>
      <c r="N102" s="136">
        <v>0</v>
      </c>
      <c r="O102" s="136">
        <v>2.521337633473112E-5</v>
      </c>
      <c r="P102" s="136">
        <v>2.4681040174112995E-5</v>
      </c>
      <c r="Q102" s="136">
        <v>0</v>
      </c>
      <c r="R102" s="136">
        <v>9.3562113078336845E-6</v>
      </c>
      <c r="S102" s="136">
        <v>1.3614900592778672E-5</v>
      </c>
      <c r="T102" s="136">
        <v>0</v>
      </c>
      <c r="U102" s="136">
        <v>3.2262797613219603E-6</v>
      </c>
      <c r="V102" s="136">
        <v>5.4846755942473323E-6</v>
      </c>
      <c r="W102" s="136">
        <v>0</v>
      </c>
      <c r="X102" s="136">
        <v>0</v>
      </c>
      <c r="Y102" s="136">
        <v>7.0978154749083133E-6</v>
      </c>
      <c r="Z102" s="136">
        <v>0</v>
      </c>
      <c r="AA102" s="136">
        <v>9.6788392839658808E-6</v>
      </c>
      <c r="AB102" s="136">
        <v>8.2270133913709989E-6</v>
      </c>
      <c r="AC102" s="136">
        <v>0</v>
      </c>
      <c r="AD102" s="136">
        <v>2.6616808030906175E-6</v>
      </c>
      <c r="AE102" s="136">
        <v>2.9036517851897643E-6</v>
      </c>
      <c r="AF102" s="136">
        <v>0</v>
      </c>
      <c r="AG102" s="136">
        <v>1.1856578122858205E-5</v>
      </c>
      <c r="AH102" s="136">
        <v>2.3713156245716409E-5</v>
      </c>
      <c r="AI102" s="136">
        <v>0</v>
      </c>
      <c r="AJ102" s="136">
        <v>0</v>
      </c>
      <c r="AK102" s="136">
        <v>0</v>
      </c>
      <c r="AL102" s="136">
        <v>0</v>
      </c>
      <c r="AM102" s="136">
        <v>0</v>
      </c>
      <c r="AN102" s="136">
        <v>0</v>
      </c>
      <c r="AO102" s="136">
        <v>0</v>
      </c>
      <c r="AP102" s="136">
        <v>1.0324095236230272E-5</v>
      </c>
      <c r="AQ102" s="136">
        <v>9.6788392839658808E-6</v>
      </c>
      <c r="AR102" s="136">
        <v>0</v>
      </c>
      <c r="AS102" s="136">
        <v>0</v>
      </c>
      <c r="AT102" s="136">
        <v>0</v>
      </c>
      <c r="AU102" s="136">
        <v>0</v>
      </c>
      <c r="AV102" s="136">
        <v>4.4522660706243053E-6</v>
      </c>
      <c r="AW102" s="136">
        <v>1.2253410533500806E-5</v>
      </c>
      <c r="AX102" s="136">
        <v>0</v>
      </c>
      <c r="AY102" s="136">
        <v>2.7100749995104463E-6</v>
      </c>
      <c r="AZ102" s="136">
        <v>2.2454907138800842E-6</v>
      </c>
      <c r="BA102" s="136">
        <v>0</v>
      </c>
      <c r="BB102" s="136">
        <v>0</v>
      </c>
      <c r="BC102" s="136">
        <v>0</v>
      </c>
      <c r="BD102" s="136">
        <v>3.0117321571940503E-5</v>
      </c>
      <c r="BE102" s="136">
        <v>4.2214257537017194E-4</v>
      </c>
      <c r="BF102" s="136">
        <v>9.3400799090270759E-4</v>
      </c>
      <c r="BG102" s="136">
        <v>0</v>
      </c>
      <c r="BH102" s="136">
        <v>2.4114136730337854E-5</v>
      </c>
      <c r="BI102" s="136">
        <v>4.5628813767267727E-5</v>
      </c>
    </row>
    <row r="103" spans="1:61" x14ac:dyDescent="0.35">
      <c r="A103" s="138">
        <v>1075</v>
      </c>
      <c r="B103" s="136">
        <v>1.4440828211677093E-3</v>
      </c>
      <c r="C103" s="136">
        <v>2.21548631209979E-3</v>
      </c>
      <c r="D103" s="136">
        <v>1.5077695836562049E-2</v>
      </c>
      <c r="E103" s="136">
        <v>3.3616544601070296E-2</v>
      </c>
      <c r="F103" s="136">
        <v>3.1515268592521302E-2</v>
      </c>
      <c r="G103" s="136">
        <v>4.4348441599131663E-3</v>
      </c>
      <c r="H103" s="136">
        <v>0</v>
      </c>
      <c r="I103" s="136">
        <v>2.2358118745961187E-4</v>
      </c>
      <c r="J103" s="136">
        <v>3.3585572315361612E-4</v>
      </c>
      <c r="K103" s="136">
        <v>0</v>
      </c>
      <c r="L103" s="136">
        <v>0</v>
      </c>
      <c r="M103" s="136">
        <v>1.3550374997552232E-5</v>
      </c>
      <c r="N103" s="136">
        <v>0</v>
      </c>
      <c r="O103" s="136">
        <v>1.1130665176560763E-5</v>
      </c>
      <c r="P103" s="136">
        <v>2.7100749995104464E-5</v>
      </c>
      <c r="Q103" s="136">
        <v>0</v>
      </c>
      <c r="R103" s="136">
        <v>4.1941636897185485E-6</v>
      </c>
      <c r="S103" s="136">
        <v>1.1195190771787204E-5</v>
      </c>
      <c r="T103" s="136">
        <v>0</v>
      </c>
      <c r="U103" s="136">
        <v>0</v>
      </c>
      <c r="V103" s="136">
        <v>3.5489077374541566E-6</v>
      </c>
      <c r="W103" s="136">
        <v>0</v>
      </c>
      <c r="X103" s="136">
        <v>0</v>
      </c>
      <c r="Y103" s="136">
        <v>4.1941636897185485E-6</v>
      </c>
      <c r="Z103" s="136">
        <v>0</v>
      </c>
      <c r="AA103" s="136">
        <v>0</v>
      </c>
      <c r="AB103" s="136">
        <v>0</v>
      </c>
      <c r="AC103" s="136">
        <v>0</v>
      </c>
      <c r="AD103" s="136">
        <v>0</v>
      </c>
      <c r="AE103" s="136">
        <v>0</v>
      </c>
      <c r="AF103" s="136">
        <v>0</v>
      </c>
      <c r="AG103" s="136">
        <v>5.5653325882803814E-6</v>
      </c>
      <c r="AH103" s="136">
        <v>2.0325562496328351E-5</v>
      </c>
      <c r="AI103" s="136">
        <v>0</v>
      </c>
      <c r="AJ103" s="136">
        <v>0</v>
      </c>
      <c r="AK103" s="136">
        <v>0</v>
      </c>
      <c r="AL103" s="136">
        <v>0</v>
      </c>
      <c r="AM103" s="136">
        <v>0</v>
      </c>
      <c r="AN103" s="136">
        <v>0</v>
      </c>
      <c r="AO103" s="136">
        <v>0</v>
      </c>
      <c r="AP103" s="136">
        <v>3.8715357135863522E-6</v>
      </c>
      <c r="AQ103" s="136">
        <v>5.4846755942473323E-6</v>
      </c>
      <c r="AR103" s="136">
        <v>0</v>
      </c>
      <c r="AS103" s="136">
        <v>0</v>
      </c>
      <c r="AT103" s="136">
        <v>0</v>
      </c>
      <c r="AU103" s="136">
        <v>0</v>
      </c>
      <c r="AV103" s="136">
        <v>2.3229214281518116E-6</v>
      </c>
      <c r="AW103" s="136">
        <v>9.6788392839658808E-6</v>
      </c>
      <c r="AX103" s="136">
        <v>0</v>
      </c>
      <c r="AY103" s="136">
        <v>0</v>
      </c>
      <c r="AZ103" s="136">
        <v>1.9357678567931761E-6</v>
      </c>
      <c r="BA103" s="136">
        <v>0</v>
      </c>
      <c r="BB103" s="136">
        <v>0</v>
      </c>
      <c r="BC103" s="136">
        <v>0</v>
      </c>
      <c r="BD103" s="136">
        <v>4.7910254455631111E-6</v>
      </c>
      <c r="BE103" s="136">
        <v>2.1390234817564595E-4</v>
      </c>
      <c r="BF103" s="136">
        <v>7.936648212852022E-4</v>
      </c>
      <c r="BG103" s="136">
        <v>0</v>
      </c>
      <c r="BH103" s="136">
        <v>1.2305952803899479E-5</v>
      </c>
      <c r="BI103" s="136">
        <v>2.9866132647666148E-5</v>
      </c>
    </row>
    <row r="104" spans="1:61" x14ac:dyDescent="0.35">
      <c r="A104" s="137">
        <v>1100</v>
      </c>
      <c r="B104" s="136">
        <v>1.247602383703202E-3</v>
      </c>
      <c r="C104" s="136">
        <v>9.8240218732253688E-4</v>
      </c>
      <c r="D104" s="136">
        <v>2.0313947889187594E-2</v>
      </c>
      <c r="E104" s="136">
        <v>3.7672946144980402E-2</v>
      </c>
      <c r="F104" s="136">
        <v>3.4773165895504221E-2</v>
      </c>
      <c r="G104" s="136">
        <v>4.6526180438023991E-3</v>
      </c>
      <c r="H104" s="136">
        <v>0</v>
      </c>
      <c r="I104" s="136">
        <v>6.678399105936458E-5</v>
      </c>
      <c r="J104" s="136">
        <v>4.7958648652050937E-4</v>
      </c>
      <c r="K104" s="136">
        <v>0</v>
      </c>
      <c r="L104" s="136">
        <v>0</v>
      </c>
      <c r="M104" s="136">
        <v>9.9692044624848583E-5</v>
      </c>
      <c r="N104" s="136">
        <v>0</v>
      </c>
      <c r="O104" s="136">
        <v>0</v>
      </c>
      <c r="P104" s="136">
        <v>3.2908053565483996E-5</v>
      </c>
      <c r="Q104" s="136">
        <v>0</v>
      </c>
      <c r="R104" s="136">
        <v>0</v>
      </c>
      <c r="S104" s="136">
        <v>1.4518258925948821E-5</v>
      </c>
      <c r="T104" s="136">
        <v>0</v>
      </c>
      <c r="U104" s="136">
        <v>0</v>
      </c>
      <c r="V104" s="136">
        <v>7.7430714271727043E-6</v>
      </c>
      <c r="W104" s="136">
        <v>0</v>
      </c>
      <c r="X104" s="136">
        <v>0</v>
      </c>
      <c r="Y104" s="136">
        <v>1.2905119045287841E-5</v>
      </c>
      <c r="Z104" s="136">
        <v>0</v>
      </c>
      <c r="AA104" s="136">
        <v>0</v>
      </c>
      <c r="AB104" s="136">
        <v>0</v>
      </c>
      <c r="AC104" s="136">
        <v>0</v>
      </c>
      <c r="AD104" s="136">
        <v>0</v>
      </c>
      <c r="AE104" s="136">
        <v>0</v>
      </c>
      <c r="AF104" s="136">
        <v>0</v>
      </c>
      <c r="AG104" s="136">
        <v>0</v>
      </c>
      <c r="AH104" s="136">
        <v>4.9216897758966503E-5</v>
      </c>
      <c r="AI104" s="136">
        <v>0</v>
      </c>
      <c r="AJ104" s="136">
        <v>0</v>
      </c>
      <c r="AK104" s="136">
        <v>0</v>
      </c>
      <c r="AL104" s="136">
        <v>0</v>
      </c>
      <c r="AM104" s="136">
        <v>0</v>
      </c>
      <c r="AN104" s="136">
        <v>0</v>
      </c>
      <c r="AO104" s="136">
        <v>0</v>
      </c>
      <c r="AP104" s="136">
        <v>0</v>
      </c>
      <c r="AQ104" s="136">
        <v>3.8715357135863522E-6</v>
      </c>
      <c r="AR104" s="136">
        <v>0</v>
      </c>
      <c r="AS104" s="136">
        <v>0</v>
      </c>
      <c r="AT104" s="136">
        <v>0</v>
      </c>
      <c r="AU104" s="136">
        <v>0</v>
      </c>
      <c r="AV104" s="136">
        <v>0</v>
      </c>
      <c r="AW104" s="136">
        <v>3.5230974993635808E-5</v>
      </c>
      <c r="AX104" s="136">
        <v>0</v>
      </c>
      <c r="AY104" s="136">
        <v>0</v>
      </c>
      <c r="AZ104" s="136">
        <v>4.1812585706732611E-6</v>
      </c>
      <c r="BA104" s="136">
        <v>0</v>
      </c>
      <c r="BB104" s="136">
        <v>0</v>
      </c>
      <c r="BC104" s="136">
        <v>0</v>
      </c>
      <c r="BD104" s="136">
        <v>0</v>
      </c>
      <c r="BE104" s="136">
        <v>4.08124389807228E-5</v>
      </c>
      <c r="BF104" s="136">
        <v>1.697023154455351E-3</v>
      </c>
      <c r="BG104" s="136">
        <v>0</v>
      </c>
      <c r="BH104" s="136">
        <v>0</v>
      </c>
      <c r="BI104" s="136">
        <v>5.2818808663928092E-5</v>
      </c>
    </row>
    <row r="106" spans="1:61" x14ac:dyDescent="0.35">
      <c r="Q106" t="s">
        <v>310</v>
      </c>
    </row>
  </sheetData>
  <mergeCells count="97">
    <mergeCell ref="BG82:BI82"/>
    <mergeCell ref="AR82:AT82"/>
    <mergeCell ref="AU82:AW82"/>
    <mergeCell ref="AX82:AZ82"/>
    <mergeCell ref="BA82:BC82"/>
    <mergeCell ref="BD82:BF82"/>
    <mergeCell ref="AC82:AE82"/>
    <mergeCell ref="AF82:AH82"/>
    <mergeCell ref="AN3:AO3"/>
    <mergeCell ref="AL82:AN82"/>
    <mergeCell ref="AO82:AQ82"/>
    <mergeCell ref="AF56:AG56"/>
    <mergeCell ref="AI82:AK82"/>
    <mergeCell ref="AH56:AI56"/>
    <mergeCell ref="N82:P82"/>
    <mergeCell ref="Q82:S82"/>
    <mergeCell ref="T82:V82"/>
    <mergeCell ref="W82:Y82"/>
    <mergeCell ref="Z82:AB82"/>
    <mergeCell ref="N56:O56"/>
    <mergeCell ref="P56:Q56"/>
    <mergeCell ref="R56:S56"/>
    <mergeCell ref="T56:U56"/>
    <mergeCell ref="V56:W56"/>
    <mergeCell ref="B82:D82"/>
    <mergeCell ref="E82:G82"/>
    <mergeCell ref="H82:J82"/>
    <mergeCell ref="K82:M82"/>
    <mergeCell ref="B56:C56"/>
    <mergeCell ref="D56:E56"/>
    <mergeCell ref="F56:G56"/>
    <mergeCell ref="H56:I56"/>
    <mergeCell ref="J56:K56"/>
    <mergeCell ref="L56:M56"/>
    <mergeCell ref="Z56:AA56"/>
    <mergeCell ref="T30:U30"/>
    <mergeCell ref="V30:W30"/>
    <mergeCell ref="AB30:AC30"/>
    <mergeCell ref="AD30:AE30"/>
    <mergeCell ref="AD54:AE54"/>
    <mergeCell ref="AB56:AC56"/>
    <mergeCell ref="AD56:AE56"/>
    <mergeCell ref="X56:Y56"/>
    <mergeCell ref="H30:I30"/>
    <mergeCell ref="B30:C30"/>
    <mergeCell ref="D30:E30"/>
    <mergeCell ref="N30:O30"/>
    <mergeCell ref="P30:Q30"/>
    <mergeCell ref="R30:S30"/>
    <mergeCell ref="R3:S3"/>
    <mergeCell ref="V3:W3"/>
    <mergeCell ref="T3:U3"/>
    <mergeCell ref="AB3:AC3"/>
    <mergeCell ref="X3:Y3"/>
    <mergeCell ref="Z3:AA3"/>
    <mergeCell ref="B3:C3"/>
    <mergeCell ref="D3:E3"/>
    <mergeCell ref="F3:G3"/>
    <mergeCell ref="F30:G30"/>
    <mergeCell ref="AF3:AG3"/>
    <mergeCell ref="H3:I3"/>
    <mergeCell ref="J30:K30"/>
    <mergeCell ref="L30:M30"/>
    <mergeCell ref="J3:K3"/>
    <mergeCell ref="AD3:AE3"/>
    <mergeCell ref="L3:M3"/>
    <mergeCell ref="P3:Q3"/>
    <mergeCell ref="N3:O3"/>
    <mergeCell ref="AF30:AG30"/>
    <mergeCell ref="X30:Y30"/>
    <mergeCell ref="Z30:AA30"/>
    <mergeCell ref="AT3:AU3"/>
    <mergeCell ref="AV3:AW3"/>
    <mergeCell ref="AL3:AM3"/>
    <mergeCell ref="AP30:AQ30"/>
    <mergeCell ref="AH3:AI3"/>
    <mergeCell ref="AJ3:AK3"/>
    <mergeCell ref="AP3:AQ3"/>
    <mergeCell ref="AT30:AU30"/>
    <mergeCell ref="AV30:AW30"/>
    <mergeCell ref="AH30:AI30"/>
    <mergeCell ref="AR30:AS30"/>
    <mergeCell ref="AR3:AS3"/>
    <mergeCell ref="AJ30:AK30"/>
    <mergeCell ref="AL30:AM30"/>
    <mergeCell ref="AX3:AY3"/>
    <mergeCell ref="AZ3:BA3"/>
    <mergeCell ref="AX30:AY30"/>
    <mergeCell ref="AZ30:BA30"/>
    <mergeCell ref="AX56:AY56"/>
    <mergeCell ref="AZ56:BA56"/>
    <mergeCell ref="AT56:AU56"/>
    <mergeCell ref="AV56:AW56"/>
    <mergeCell ref="AP56:AQ56"/>
    <mergeCell ref="AR56:AS56"/>
    <mergeCell ref="AJ56:AK56"/>
    <mergeCell ref="AL56:AM5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3452F-902B-4A2C-9F03-16AA63124400}">
  <dimension ref="A2:BX106"/>
  <sheetViews>
    <sheetView topLeftCell="A67" zoomScale="94" zoomScaleNormal="94" workbookViewId="0">
      <selection activeCell="A83" sqref="A83"/>
    </sheetView>
  </sheetViews>
  <sheetFormatPr baseColWidth="10" defaultColWidth="9.1796875" defaultRowHeight="14.5" x14ac:dyDescent="0.35"/>
  <cols>
    <col min="4" max="4" width="12.453125" bestFit="1" customWidth="1"/>
    <col min="6" max="8" width="15.26953125" customWidth="1"/>
    <col min="10" max="16" width="13.1796875" customWidth="1"/>
    <col min="18" max="20" width="13.453125" customWidth="1"/>
    <col min="21" max="21" width="13.7265625" customWidth="1"/>
    <col min="22" max="24" width="22.1796875" customWidth="1"/>
    <col min="25" max="25" width="17.453125" customWidth="1"/>
    <col min="26" max="28" width="26.1796875" customWidth="1"/>
    <col min="29" max="29" width="11" customWidth="1"/>
    <col min="30" max="30" width="17" customWidth="1"/>
    <col min="31" max="31" width="11.453125" customWidth="1"/>
    <col min="32" max="32" width="22" customWidth="1"/>
    <col min="33" max="33" width="14.81640625" customWidth="1"/>
    <col min="34" max="36" width="20.7265625" customWidth="1"/>
    <col min="37" max="37" width="16.1796875" customWidth="1"/>
    <col min="38" max="38" width="23.453125" customWidth="1"/>
    <col min="39" max="40" width="20.26953125" customWidth="1"/>
    <col min="41" max="41" width="12.1796875" customWidth="1"/>
    <col min="42" max="44" width="20.81640625" customWidth="1"/>
    <col min="45" max="45" width="12.54296875" customWidth="1"/>
    <col min="46" max="46" width="22" customWidth="1"/>
    <col min="47" max="47" width="21.26953125" customWidth="1"/>
    <col min="48" max="48" width="21.81640625" customWidth="1"/>
    <col min="49" max="49" width="14.1796875" customWidth="1"/>
    <col min="50" max="52" width="23.453125" customWidth="1"/>
    <col min="53" max="53" width="13.54296875" customWidth="1"/>
    <col min="54" max="56" width="25.81640625" customWidth="1"/>
    <col min="57" max="57" width="12.1796875" customWidth="1"/>
    <col min="58" max="60" width="19.453125" customWidth="1"/>
    <col min="61" max="61" width="11.81640625" customWidth="1"/>
    <col min="62" max="64" width="18.26953125" customWidth="1"/>
    <col min="65" max="65" width="12.1796875" customWidth="1"/>
    <col min="66" max="66" width="29.7265625" customWidth="1"/>
    <col min="67" max="68" width="24.26953125" customWidth="1"/>
    <col min="69" max="69" width="10.54296875" customWidth="1"/>
    <col min="70" max="70" width="20.453125" customWidth="1"/>
    <col min="71" max="72" width="15.7265625" customWidth="1"/>
    <col min="73" max="73" width="11.26953125" customWidth="1"/>
    <col min="74" max="74" width="22.54296875" customWidth="1"/>
    <col min="75" max="75" width="18.26953125" customWidth="1"/>
    <col min="76" max="76" width="17.81640625" customWidth="1"/>
  </cols>
  <sheetData>
    <row r="2" spans="1:76" x14ac:dyDescent="0.35">
      <c r="B2" s="136" t="s">
        <v>306</v>
      </c>
      <c r="C2" s="136">
        <f>AVERAGE(O11:O18)</f>
        <v>3.3727395763912016</v>
      </c>
      <c r="D2" s="136">
        <v>5.0000000000000001E-3</v>
      </c>
    </row>
    <row r="3" spans="1:76" x14ac:dyDescent="0.35">
      <c r="B3" s="136" t="s">
        <v>305</v>
      </c>
      <c r="C3" s="136">
        <f>AVERAGE(O12:O19)</f>
        <v>3.5168272065350061</v>
      </c>
      <c r="D3" s="136">
        <v>5.0000000000000001E-3</v>
      </c>
    </row>
    <row r="4" spans="1:76" x14ac:dyDescent="0.35">
      <c r="B4" s="136" t="s">
        <v>304</v>
      </c>
      <c r="C4" s="151">
        <f>AVERAGE(O61:O68)</f>
        <v>4.8398643038000948</v>
      </c>
      <c r="D4" s="136">
        <v>5.0000000000000001E-3</v>
      </c>
    </row>
    <row r="6" spans="1:76" ht="23.5" x14ac:dyDescent="0.55000000000000004">
      <c r="A6" s="191" t="s">
        <v>309</v>
      </c>
    </row>
    <row r="7" spans="1:76" s="197" customFormat="1" ht="21" x14ac:dyDescent="0.5">
      <c r="A7" s="197" t="s">
        <v>303</v>
      </c>
      <c r="D7" s="197">
        <v>8</v>
      </c>
      <c r="F7" s="246">
        <v>6</v>
      </c>
      <c r="G7" s="246"/>
      <c r="H7" s="246"/>
      <c r="J7" s="246">
        <v>5.25</v>
      </c>
      <c r="K7" s="246"/>
      <c r="L7" s="246"/>
      <c r="N7" s="246">
        <v>6.25</v>
      </c>
      <c r="O7" s="246"/>
      <c r="P7" s="246"/>
      <c r="R7" s="246">
        <v>7</v>
      </c>
      <c r="S7" s="246"/>
      <c r="T7" s="246"/>
      <c r="V7" s="246">
        <v>5</v>
      </c>
      <c r="W7" s="246"/>
      <c r="X7" s="246"/>
      <c r="Z7" s="246">
        <v>9</v>
      </c>
      <c r="AA7" s="246"/>
      <c r="AB7" s="246"/>
      <c r="AD7" s="198">
        <v>6.25</v>
      </c>
      <c r="AF7" s="197">
        <v>7.25</v>
      </c>
      <c r="AH7" s="246">
        <v>10</v>
      </c>
      <c r="AI7" s="246"/>
      <c r="AJ7" s="246"/>
      <c r="AL7" s="246">
        <v>6.25</v>
      </c>
      <c r="AM7" s="246"/>
      <c r="AN7" s="246"/>
      <c r="AP7" s="246">
        <v>8</v>
      </c>
      <c r="AQ7" s="246"/>
      <c r="AR7" s="246"/>
      <c r="AT7" s="246">
        <v>5.25</v>
      </c>
      <c r="AU7" s="246"/>
      <c r="AV7" s="246"/>
      <c r="AX7" s="246">
        <v>10</v>
      </c>
      <c r="AY7" s="246"/>
      <c r="AZ7" s="246"/>
      <c r="BB7" s="246">
        <v>10</v>
      </c>
      <c r="BC7" s="246"/>
      <c r="BD7" s="246"/>
      <c r="BF7" s="246">
        <v>11</v>
      </c>
      <c r="BG7" s="246"/>
      <c r="BH7" s="246"/>
      <c r="BJ7" s="246">
        <v>12</v>
      </c>
      <c r="BK7" s="246"/>
      <c r="BL7" s="246"/>
      <c r="BN7" s="246">
        <v>12</v>
      </c>
      <c r="BO7" s="246"/>
      <c r="BP7" s="246"/>
      <c r="BR7" s="246">
        <v>13.25</v>
      </c>
      <c r="BS7" s="246"/>
      <c r="BT7" s="246"/>
      <c r="BV7" s="246">
        <v>13.25</v>
      </c>
      <c r="BW7" s="246"/>
      <c r="BX7" s="246"/>
    </row>
    <row r="8" spans="1:76" x14ac:dyDescent="0.35">
      <c r="AD8" t="s">
        <v>458</v>
      </c>
    </row>
    <row r="9" spans="1:76" s="170" customFormat="1" ht="23.5" x14ac:dyDescent="0.55000000000000004">
      <c r="A9" s="170" t="s">
        <v>296</v>
      </c>
      <c r="D9" s="170">
        <v>5.9560000000000004</v>
      </c>
      <c r="F9" s="245">
        <v>14.5</v>
      </c>
      <c r="G9" s="245"/>
      <c r="H9" s="245"/>
      <c r="J9" s="245">
        <v>14.73</v>
      </c>
      <c r="K9" s="245"/>
      <c r="L9" s="245"/>
      <c r="R9" s="245">
        <v>14.95</v>
      </c>
      <c r="S9" s="245"/>
      <c r="T9" s="245"/>
      <c r="V9" s="244">
        <v>15.52</v>
      </c>
      <c r="W9" s="244"/>
      <c r="X9" s="244"/>
      <c r="Z9" s="244">
        <v>16.100000000000001</v>
      </c>
      <c r="AA9" s="244"/>
      <c r="AB9" s="244"/>
      <c r="AD9" s="170">
        <v>17.350000000000001</v>
      </c>
      <c r="AF9" s="170">
        <v>18</v>
      </c>
      <c r="AH9" s="245">
        <v>18.79</v>
      </c>
      <c r="AI9" s="245"/>
      <c r="AJ9" s="245"/>
      <c r="AL9" s="245">
        <v>18.899999999999999</v>
      </c>
      <c r="AM9" s="245"/>
      <c r="AN9" s="245"/>
      <c r="AP9" s="245">
        <v>19.39</v>
      </c>
      <c r="AQ9" s="245"/>
      <c r="AR9" s="245"/>
      <c r="AT9" s="245">
        <v>20.6</v>
      </c>
      <c r="AU9" s="245"/>
      <c r="AV9" s="245"/>
      <c r="AX9" s="245">
        <v>22.22</v>
      </c>
      <c r="AY9" s="245"/>
      <c r="AZ9" s="245"/>
      <c r="BB9" s="245">
        <v>22.51</v>
      </c>
      <c r="BC9" s="245"/>
      <c r="BD9" s="245"/>
      <c r="BF9" s="245">
        <v>23.48</v>
      </c>
      <c r="BG9" s="245"/>
      <c r="BH9" s="245"/>
      <c r="BJ9" s="245">
        <v>23.48</v>
      </c>
      <c r="BK9" s="245"/>
      <c r="BL9" s="245"/>
      <c r="BN9" s="244">
        <v>25</v>
      </c>
      <c r="BO9" s="244"/>
      <c r="BP9" s="244"/>
      <c r="BR9" s="245">
        <v>30</v>
      </c>
      <c r="BS9" s="245"/>
      <c r="BT9" s="245"/>
      <c r="BV9" s="245">
        <v>26.33</v>
      </c>
      <c r="BW9" s="245"/>
      <c r="BX9" s="245"/>
    </row>
    <row r="10" spans="1:76" s="182" customFormat="1" x14ac:dyDescent="0.35">
      <c r="A10" s="145" t="s">
        <v>46</v>
      </c>
      <c r="B10" s="145" t="s">
        <v>295</v>
      </c>
      <c r="D10" s="145" t="s">
        <v>294</v>
      </c>
      <c r="F10" s="145" t="s">
        <v>280</v>
      </c>
      <c r="G10" s="145" t="s">
        <v>282</v>
      </c>
      <c r="H10" s="145" t="s">
        <v>152</v>
      </c>
      <c r="J10" s="145" t="s">
        <v>279</v>
      </c>
      <c r="K10" s="145" t="s">
        <v>282</v>
      </c>
      <c r="L10" s="145" t="s">
        <v>152</v>
      </c>
      <c r="N10" s="145" t="s">
        <v>457</v>
      </c>
      <c r="O10" s="145" t="s">
        <v>282</v>
      </c>
      <c r="P10" s="145" t="s">
        <v>152</v>
      </c>
      <c r="R10" s="145" t="s">
        <v>278</v>
      </c>
      <c r="S10" s="145" t="s">
        <v>282</v>
      </c>
      <c r="T10" s="145" t="s">
        <v>152</v>
      </c>
      <c r="V10" s="145" t="s">
        <v>454</v>
      </c>
      <c r="W10" s="145" t="s">
        <v>282</v>
      </c>
      <c r="X10" s="145" t="s">
        <v>152</v>
      </c>
      <c r="Z10" s="145" t="s">
        <v>453</v>
      </c>
      <c r="AA10" s="145" t="s">
        <v>282</v>
      </c>
      <c r="AB10" s="145" t="s">
        <v>152</v>
      </c>
      <c r="AD10" s="145" t="s">
        <v>452</v>
      </c>
      <c r="AF10" s="182" t="s">
        <v>451</v>
      </c>
      <c r="AH10" s="145" t="s">
        <v>456</v>
      </c>
      <c r="AI10" s="145" t="s">
        <v>282</v>
      </c>
      <c r="AJ10" s="145" t="s">
        <v>152</v>
      </c>
      <c r="AL10" s="145" t="s">
        <v>449</v>
      </c>
      <c r="AM10" s="145" t="s">
        <v>282</v>
      </c>
      <c r="AN10" s="145" t="s">
        <v>152</v>
      </c>
      <c r="AP10" s="145" t="s">
        <v>286</v>
      </c>
      <c r="AQ10" s="145" t="s">
        <v>282</v>
      </c>
      <c r="AR10" s="145" t="s">
        <v>152</v>
      </c>
      <c r="AT10" s="145" t="s">
        <v>448</v>
      </c>
      <c r="AU10" s="145" t="s">
        <v>282</v>
      </c>
      <c r="AV10" s="145" t="s">
        <v>152</v>
      </c>
      <c r="AX10" s="145" t="s">
        <v>434</v>
      </c>
      <c r="AY10" s="145" t="s">
        <v>282</v>
      </c>
      <c r="AZ10" s="145" t="s">
        <v>152</v>
      </c>
      <c r="BB10" s="194" t="s">
        <v>434</v>
      </c>
      <c r="BC10" s="145" t="s">
        <v>282</v>
      </c>
      <c r="BD10" s="145" t="s">
        <v>152</v>
      </c>
      <c r="BF10" s="192" t="s">
        <v>447</v>
      </c>
      <c r="BG10" s="145" t="s">
        <v>282</v>
      </c>
      <c r="BH10" s="145" t="s">
        <v>152</v>
      </c>
      <c r="BJ10" s="145" t="s">
        <v>432</v>
      </c>
      <c r="BK10" s="145" t="s">
        <v>282</v>
      </c>
      <c r="BL10" s="145" t="s">
        <v>152</v>
      </c>
      <c r="BN10" s="145" t="s">
        <v>283</v>
      </c>
      <c r="BO10" s="145" t="s">
        <v>282</v>
      </c>
      <c r="BP10" s="145" t="s">
        <v>152</v>
      </c>
      <c r="BR10" s="145" t="s">
        <v>446</v>
      </c>
      <c r="BS10" s="145" t="s">
        <v>282</v>
      </c>
      <c r="BT10" s="145" t="s">
        <v>152</v>
      </c>
      <c r="BV10" s="192" t="s">
        <v>445</v>
      </c>
      <c r="BW10" s="145" t="s">
        <v>282</v>
      </c>
      <c r="BX10" s="145" t="s">
        <v>152</v>
      </c>
    </row>
    <row r="11" spans="1:76" s="135" customFormat="1" x14ac:dyDescent="0.35">
      <c r="A11" s="138">
        <v>600</v>
      </c>
      <c r="B11" s="138">
        <f>A11/600</f>
        <v>1</v>
      </c>
      <c r="D11" s="151">
        <v>24032880.899999999</v>
      </c>
      <c r="F11" s="136">
        <v>0</v>
      </c>
      <c r="G11" s="151">
        <f t="shared" ref="G11:G31" si="0">F11/D11*B11</f>
        <v>0</v>
      </c>
      <c r="H11" s="151">
        <f t="shared" ref="H11:H31" si="1">G11*0.005/$C$2*$F$7/$N$7</f>
        <v>0</v>
      </c>
      <c r="J11" s="136">
        <v>0</v>
      </c>
      <c r="K11" s="151">
        <f t="shared" ref="K11:K31" si="2">J11/D11*B11</f>
        <v>0</v>
      </c>
      <c r="L11" s="151">
        <f t="shared" ref="L11:L31" si="3">K11*0.005/$C$2*$J$7/$N$7</f>
        <v>0</v>
      </c>
      <c r="M11"/>
      <c r="N11" s="136">
        <v>68693714.400000006</v>
      </c>
      <c r="O11" s="151">
        <f t="shared" ref="O11:O31" si="4">N11/D11*B11</f>
        <v>2.8583220915475018</v>
      </c>
      <c r="P11" s="151">
        <f t="shared" ref="P11:P31" si="5">O11/$C$2*$D$2</f>
        <v>4.2373892599882829E-3</v>
      </c>
      <c r="R11" s="136">
        <v>0</v>
      </c>
      <c r="S11" s="151">
        <f t="shared" ref="S11:S31" si="6">R11/D11*B11</f>
        <v>0</v>
      </c>
      <c r="T11" s="151">
        <f t="shared" ref="T11:T31" si="7">S11*0.005/$C$2*$R$7/$N$7</f>
        <v>0</v>
      </c>
      <c r="V11" s="136">
        <v>0</v>
      </c>
      <c r="W11" s="151">
        <f t="shared" ref="W11:W31" si="8">V11/D11*B11</f>
        <v>0</v>
      </c>
      <c r="X11" s="151">
        <f t="shared" ref="X11:X31" si="9">W11*0.005/$C$2*$V$7/$N$7</f>
        <v>0</v>
      </c>
      <c r="Z11" s="136">
        <v>0</v>
      </c>
      <c r="AA11" s="151">
        <f t="shared" ref="AA11:AA31" si="10">Z11/D11*B11</f>
        <v>0</v>
      </c>
      <c r="AB11" s="151">
        <f t="shared" ref="AB11:AB31" si="11">AA11*0.005/$C$2*$Z$7/$N$7</f>
        <v>0</v>
      </c>
      <c r="AC11"/>
      <c r="AD11" s="136"/>
      <c r="AE11"/>
      <c r="AF11" s="136">
        <v>72448.97</v>
      </c>
      <c r="AG11"/>
      <c r="AH11" s="136">
        <v>0</v>
      </c>
      <c r="AI11" s="151">
        <f t="shared" ref="AI11:AI31" si="12">AH11/D11*B11</f>
        <v>0</v>
      </c>
      <c r="AJ11" s="151">
        <f t="shared" ref="AJ11:AJ31" si="13">AI11*0.005/$C$2*$AH$7/$N$7</f>
        <v>0</v>
      </c>
      <c r="AL11" s="136">
        <v>0</v>
      </c>
      <c r="AM11" s="151">
        <f t="shared" ref="AM11:AM31" si="14">AL11/D11*B11</f>
        <v>0</v>
      </c>
      <c r="AN11" s="151">
        <f t="shared" ref="AN11:AN31" si="15">AM11*0.005/$C$2*$AL$7/$N$7</f>
        <v>0</v>
      </c>
      <c r="AP11" s="136">
        <v>0</v>
      </c>
      <c r="AQ11" s="151">
        <f t="shared" ref="AQ11:AQ31" si="16">AP11/D11*B11</f>
        <v>0</v>
      </c>
      <c r="AR11" s="151">
        <f t="shared" ref="AR11:AR31" si="17">AQ11*0.005/$C$2*$AP$7/$N$7</f>
        <v>0</v>
      </c>
      <c r="AT11" s="136">
        <v>0</v>
      </c>
      <c r="AU11" s="151">
        <f t="shared" ref="AU11:AU31" si="18">AT11/D11*B11</f>
        <v>0</v>
      </c>
      <c r="AV11" s="151">
        <f t="shared" ref="AV11:AV31" si="19">AU11*0.005/$C$2*$AT$7/$N$7</f>
        <v>0</v>
      </c>
      <c r="AW11"/>
      <c r="AX11" s="136">
        <v>0</v>
      </c>
      <c r="AY11" s="151">
        <f t="shared" ref="AY11:AY31" si="20">AX11/D11*B11</f>
        <v>0</v>
      </c>
      <c r="AZ11" s="151">
        <f t="shared" ref="AZ11:AZ31" si="21">AY11*0.005/$C$2*$AX$7/$N$7</f>
        <v>0</v>
      </c>
      <c r="BA11" s="162">
        <f t="shared" ref="BA11:BA31" si="22">AV11+AZ11</f>
        <v>0</v>
      </c>
      <c r="BB11" s="136">
        <v>0</v>
      </c>
      <c r="BC11" s="151">
        <f t="shared" ref="BC11:BC31" si="23">BB11/D11*B11</f>
        <v>0</v>
      </c>
      <c r="BD11" s="151">
        <f t="shared" ref="BD11:BD31" si="24">BC11*0.005/$C$2*$BB$7/$N$7</f>
        <v>0</v>
      </c>
      <c r="BE11"/>
      <c r="BF11" s="136">
        <v>0</v>
      </c>
      <c r="BG11" s="151">
        <f t="shared" ref="BG11:BG31" si="25">BF11/D11*B11</f>
        <v>0</v>
      </c>
      <c r="BH11" s="151">
        <f t="shared" ref="BH11:BH31" si="26">BG11*0.005/$C$2*$BF$7/$N$7</f>
        <v>0</v>
      </c>
      <c r="BJ11" s="136">
        <v>0</v>
      </c>
      <c r="BK11" s="151">
        <f t="shared" ref="BK11:BK31" si="27">BJ11/D11*B11</f>
        <v>0</v>
      </c>
      <c r="BL11" s="151">
        <f t="shared" ref="BL11:BL31" si="28">BK11*0.005/$C$2*$BJ$7/$N$7</f>
        <v>0</v>
      </c>
      <c r="BN11" s="136">
        <v>0</v>
      </c>
      <c r="BO11" s="151">
        <f t="shared" ref="BO11:BO31" si="29">BN11/D11*B11</f>
        <v>0</v>
      </c>
      <c r="BP11" s="151">
        <f t="shared" ref="BP11:BP31" si="30">BO11*0.005/$C$2*$BN$7/$N$7</f>
        <v>0</v>
      </c>
      <c r="BR11" s="136">
        <v>0</v>
      </c>
      <c r="BS11" s="151">
        <f t="shared" ref="BS11:BS31" si="31">BR11/D11*B11</f>
        <v>0</v>
      </c>
      <c r="BT11" s="151">
        <f t="shared" ref="BT11:BT31" si="32">BS11*0.005/$C$2*$BR$7/$N$7</f>
        <v>0</v>
      </c>
      <c r="BV11" s="136">
        <v>0</v>
      </c>
      <c r="BW11" s="151">
        <f t="shared" ref="BW11:BW31" si="33">BV11/D11*B11</f>
        <v>0</v>
      </c>
      <c r="BX11" s="151">
        <f t="shared" ref="BX11:BX31" si="34">BW11*0.005/$C$2*$BV$7/$N$7</f>
        <v>0</v>
      </c>
    </row>
    <row r="12" spans="1:76" s="141" customFormat="1" x14ac:dyDescent="0.35">
      <c r="A12" s="138">
        <v>625</v>
      </c>
      <c r="B12" s="139">
        <f t="shared" ref="B12:B31" si="35">A12/$A$11</f>
        <v>1.0416666666666667</v>
      </c>
      <c r="D12" s="151">
        <v>17512974.199999999</v>
      </c>
      <c r="F12" s="136">
        <v>0</v>
      </c>
      <c r="G12" s="151">
        <f t="shared" si="0"/>
        <v>0</v>
      </c>
      <c r="H12" s="151">
        <f t="shared" si="1"/>
        <v>0</v>
      </c>
      <c r="J12" s="136">
        <v>0</v>
      </c>
      <c r="K12" s="151">
        <f t="shared" si="2"/>
        <v>0</v>
      </c>
      <c r="L12" s="151">
        <f t="shared" si="3"/>
        <v>0</v>
      </c>
      <c r="M12"/>
      <c r="N12" s="136">
        <v>53261836.200000003</v>
      </c>
      <c r="O12" s="151">
        <f t="shared" si="4"/>
        <v>3.1679986929347508</v>
      </c>
      <c r="P12" s="151">
        <f t="shared" si="5"/>
        <v>4.6964768864907122E-3</v>
      </c>
      <c r="R12" s="136">
        <v>0</v>
      </c>
      <c r="S12" s="151">
        <f t="shared" si="6"/>
        <v>0</v>
      </c>
      <c r="T12" s="151">
        <f t="shared" si="7"/>
        <v>0</v>
      </c>
      <c r="V12" s="136">
        <v>0</v>
      </c>
      <c r="W12" s="151">
        <f t="shared" si="8"/>
        <v>0</v>
      </c>
      <c r="X12" s="151">
        <f t="shared" si="9"/>
        <v>0</v>
      </c>
      <c r="Z12" s="136">
        <v>0</v>
      </c>
      <c r="AA12" s="151">
        <f t="shared" si="10"/>
        <v>0</v>
      </c>
      <c r="AB12" s="151">
        <f t="shared" si="11"/>
        <v>0</v>
      </c>
      <c r="AC12"/>
      <c r="AD12" s="136"/>
      <c r="AE12"/>
      <c r="AF12" s="136">
        <v>96506.6</v>
      </c>
      <c r="AG12"/>
      <c r="AH12" s="136">
        <v>0</v>
      </c>
      <c r="AI12" s="151">
        <f t="shared" si="12"/>
        <v>0</v>
      </c>
      <c r="AJ12" s="151">
        <f t="shared" si="13"/>
        <v>0</v>
      </c>
      <c r="AL12" s="136">
        <v>0</v>
      </c>
      <c r="AM12" s="151">
        <f t="shared" si="14"/>
        <v>0</v>
      </c>
      <c r="AN12" s="151">
        <f t="shared" si="15"/>
        <v>0</v>
      </c>
      <c r="AP12" s="136">
        <v>0</v>
      </c>
      <c r="AQ12" s="151">
        <f t="shared" si="16"/>
        <v>0</v>
      </c>
      <c r="AR12" s="151">
        <f t="shared" si="17"/>
        <v>0</v>
      </c>
      <c r="AT12" s="136">
        <v>0</v>
      </c>
      <c r="AU12" s="151">
        <f t="shared" si="18"/>
        <v>0</v>
      </c>
      <c r="AV12" s="151">
        <f t="shared" si="19"/>
        <v>0</v>
      </c>
      <c r="AW12"/>
      <c r="AX12" s="136">
        <v>0</v>
      </c>
      <c r="AY12" s="151">
        <f t="shared" si="20"/>
        <v>0</v>
      </c>
      <c r="AZ12" s="151">
        <f t="shared" si="21"/>
        <v>0</v>
      </c>
      <c r="BA12" s="162">
        <f t="shared" si="22"/>
        <v>0</v>
      </c>
      <c r="BB12" s="136">
        <v>0</v>
      </c>
      <c r="BC12" s="151">
        <f t="shared" si="23"/>
        <v>0</v>
      </c>
      <c r="BD12" s="151">
        <f t="shared" si="24"/>
        <v>0</v>
      </c>
      <c r="BE12"/>
      <c r="BF12" s="136">
        <v>0</v>
      </c>
      <c r="BG12" s="151">
        <f t="shared" si="25"/>
        <v>0</v>
      </c>
      <c r="BH12" s="151">
        <f t="shared" si="26"/>
        <v>0</v>
      </c>
      <c r="BJ12" s="136">
        <v>0</v>
      </c>
      <c r="BK12" s="151">
        <f t="shared" si="27"/>
        <v>0</v>
      </c>
      <c r="BL12" s="151">
        <f t="shared" si="28"/>
        <v>0</v>
      </c>
      <c r="BN12" s="136">
        <v>0</v>
      </c>
      <c r="BO12" s="151">
        <f t="shared" si="29"/>
        <v>0</v>
      </c>
      <c r="BP12" s="151">
        <f t="shared" si="30"/>
        <v>0</v>
      </c>
      <c r="BR12" s="136">
        <v>0</v>
      </c>
      <c r="BS12" s="151">
        <f t="shared" si="31"/>
        <v>0</v>
      </c>
      <c r="BT12" s="151">
        <f t="shared" si="32"/>
        <v>0</v>
      </c>
      <c r="BV12" s="136">
        <v>0</v>
      </c>
      <c r="BW12" s="151">
        <f t="shared" si="33"/>
        <v>0</v>
      </c>
      <c r="BX12" s="151">
        <f t="shared" si="34"/>
        <v>0</v>
      </c>
    </row>
    <row r="13" spans="1:76" s="141" customFormat="1" x14ac:dyDescent="0.35">
      <c r="A13" s="138">
        <v>650</v>
      </c>
      <c r="B13" s="139">
        <f t="shared" si="35"/>
        <v>1.0833333333333333</v>
      </c>
      <c r="D13" s="151">
        <v>16804050.940000001</v>
      </c>
      <c r="F13" s="136">
        <v>0</v>
      </c>
      <c r="G13" s="151">
        <f t="shared" si="0"/>
        <v>0</v>
      </c>
      <c r="H13" s="151">
        <f t="shared" si="1"/>
        <v>0</v>
      </c>
      <c r="J13" s="136">
        <v>0</v>
      </c>
      <c r="K13" s="151">
        <f t="shared" si="2"/>
        <v>0</v>
      </c>
      <c r="L13" s="151">
        <f t="shared" si="3"/>
        <v>0</v>
      </c>
      <c r="M13"/>
      <c r="N13" s="136">
        <v>52754067.600000001</v>
      </c>
      <c r="O13" s="151">
        <f t="shared" si="4"/>
        <v>3.4009799246657124</v>
      </c>
      <c r="P13" s="151">
        <f t="shared" si="5"/>
        <v>5.0418655926953125E-3</v>
      </c>
      <c r="R13" s="136">
        <v>0</v>
      </c>
      <c r="S13" s="151">
        <f t="shared" si="6"/>
        <v>0</v>
      </c>
      <c r="T13" s="151">
        <f t="shared" si="7"/>
        <v>0</v>
      </c>
      <c r="V13" s="136">
        <v>0</v>
      </c>
      <c r="W13" s="151">
        <f t="shared" si="8"/>
        <v>0</v>
      </c>
      <c r="X13" s="151">
        <f t="shared" si="9"/>
        <v>0</v>
      </c>
      <c r="Z13" s="136">
        <v>0</v>
      </c>
      <c r="AA13" s="151">
        <f t="shared" si="10"/>
        <v>0</v>
      </c>
      <c r="AB13" s="151">
        <f t="shared" si="11"/>
        <v>0</v>
      </c>
      <c r="AC13"/>
      <c r="AD13" s="136"/>
      <c r="AE13"/>
      <c r="AF13" s="136">
        <v>91307.28</v>
      </c>
      <c r="AG13"/>
      <c r="AH13" s="136">
        <v>0</v>
      </c>
      <c r="AI13" s="151">
        <f t="shared" si="12"/>
        <v>0</v>
      </c>
      <c r="AJ13" s="151">
        <f t="shared" si="13"/>
        <v>0</v>
      </c>
      <c r="AL13" s="136">
        <v>0</v>
      </c>
      <c r="AM13" s="151">
        <f t="shared" si="14"/>
        <v>0</v>
      </c>
      <c r="AN13" s="151">
        <f t="shared" si="15"/>
        <v>0</v>
      </c>
      <c r="AP13" s="136">
        <v>0</v>
      </c>
      <c r="AQ13" s="151">
        <f t="shared" si="16"/>
        <v>0</v>
      </c>
      <c r="AR13" s="151">
        <f t="shared" si="17"/>
        <v>0</v>
      </c>
      <c r="AT13" s="136">
        <v>0</v>
      </c>
      <c r="AU13" s="151">
        <f t="shared" si="18"/>
        <v>0</v>
      </c>
      <c r="AV13" s="151">
        <f t="shared" si="19"/>
        <v>0</v>
      </c>
      <c r="AW13"/>
      <c r="AX13" s="136">
        <v>0</v>
      </c>
      <c r="AY13" s="151">
        <f t="shared" si="20"/>
        <v>0</v>
      </c>
      <c r="AZ13" s="151">
        <f t="shared" si="21"/>
        <v>0</v>
      </c>
      <c r="BA13" s="162">
        <f t="shared" si="22"/>
        <v>0</v>
      </c>
      <c r="BB13" s="136">
        <v>0</v>
      </c>
      <c r="BC13" s="151">
        <f t="shared" si="23"/>
        <v>0</v>
      </c>
      <c r="BD13" s="151">
        <f t="shared" si="24"/>
        <v>0</v>
      </c>
      <c r="BE13"/>
      <c r="BF13" s="136">
        <v>0</v>
      </c>
      <c r="BG13" s="151">
        <f t="shared" si="25"/>
        <v>0</v>
      </c>
      <c r="BH13" s="151">
        <f t="shared" si="26"/>
        <v>0</v>
      </c>
      <c r="BJ13" s="136">
        <v>0</v>
      </c>
      <c r="BK13" s="151">
        <f t="shared" si="27"/>
        <v>0</v>
      </c>
      <c r="BL13" s="151">
        <f t="shared" si="28"/>
        <v>0</v>
      </c>
      <c r="BN13" s="136">
        <v>0</v>
      </c>
      <c r="BO13" s="151">
        <f t="shared" si="29"/>
        <v>0</v>
      </c>
      <c r="BP13" s="151">
        <f t="shared" si="30"/>
        <v>0</v>
      </c>
      <c r="BR13" s="136">
        <v>0</v>
      </c>
      <c r="BS13" s="151">
        <f t="shared" si="31"/>
        <v>0</v>
      </c>
      <c r="BT13" s="151">
        <f t="shared" si="32"/>
        <v>0</v>
      </c>
      <c r="BV13" s="136">
        <v>0</v>
      </c>
      <c r="BW13" s="151">
        <f t="shared" si="33"/>
        <v>0</v>
      </c>
      <c r="BX13" s="151">
        <f t="shared" si="34"/>
        <v>0</v>
      </c>
    </row>
    <row r="14" spans="1:76" s="141" customFormat="1" x14ac:dyDescent="0.35">
      <c r="A14" s="138">
        <v>675</v>
      </c>
      <c r="B14" s="139">
        <f t="shared" si="35"/>
        <v>1.125</v>
      </c>
      <c r="D14" s="151">
        <v>13655785.34</v>
      </c>
      <c r="F14" s="136">
        <v>0</v>
      </c>
      <c r="G14" s="151">
        <f t="shared" si="0"/>
        <v>0</v>
      </c>
      <c r="H14" s="151">
        <f t="shared" si="1"/>
        <v>0</v>
      </c>
      <c r="J14" s="136">
        <v>0</v>
      </c>
      <c r="K14" s="151">
        <f t="shared" si="2"/>
        <v>0</v>
      </c>
      <c r="L14" s="151">
        <f t="shared" si="3"/>
        <v>0</v>
      </c>
      <c r="M14"/>
      <c r="N14" s="136">
        <v>68133462.200000003</v>
      </c>
      <c r="O14" s="151">
        <f t="shared" si="4"/>
        <v>5.61301624670969</v>
      </c>
      <c r="P14" s="151">
        <f t="shared" si="5"/>
        <v>8.3211527596144304E-3</v>
      </c>
      <c r="R14" s="136">
        <v>0</v>
      </c>
      <c r="S14" s="151">
        <f t="shared" si="6"/>
        <v>0</v>
      </c>
      <c r="T14" s="151">
        <f t="shared" si="7"/>
        <v>0</v>
      </c>
      <c r="V14" s="136">
        <v>0</v>
      </c>
      <c r="W14" s="151">
        <f t="shared" si="8"/>
        <v>0</v>
      </c>
      <c r="X14" s="151">
        <f t="shared" si="9"/>
        <v>0</v>
      </c>
      <c r="Z14" s="136">
        <v>0</v>
      </c>
      <c r="AA14" s="151">
        <f t="shared" si="10"/>
        <v>0</v>
      </c>
      <c r="AB14" s="151">
        <f t="shared" si="11"/>
        <v>0</v>
      </c>
      <c r="AC14"/>
      <c r="AD14" s="136"/>
      <c r="AE14"/>
      <c r="AF14" s="136">
        <v>151008</v>
      </c>
      <c r="AG14"/>
      <c r="AH14" s="136">
        <v>0</v>
      </c>
      <c r="AI14" s="151">
        <f t="shared" si="12"/>
        <v>0</v>
      </c>
      <c r="AJ14" s="151">
        <f t="shared" si="13"/>
        <v>0</v>
      </c>
      <c r="AL14" s="136">
        <v>0</v>
      </c>
      <c r="AM14" s="151">
        <f t="shared" si="14"/>
        <v>0</v>
      </c>
      <c r="AN14" s="151">
        <f t="shared" si="15"/>
        <v>0</v>
      </c>
      <c r="AP14" s="136">
        <v>0</v>
      </c>
      <c r="AQ14" s="151">
        <f t="shared" si="16"/>
        <v>0</v>
      </c>
      <c r="AR14" s="151">
        <f t="shared" si="17"/>
        <v>0</v>
      </c>
      <c r="AT14" s="136">
        <v>0</v>
      </c>
      <c r="AU14" s="151">
        <f t="shared" si="18"/>
        <v>0</v>
      </c>
      <c r="AV14" s="151">
        <f t="shared" si="19"/>
        <v>0</v>
      </c>
      <c r="AW14"/>
      <c r="AX14" s="136">
        <v>0</v>
      </c>
      <c r="AY14" s="151">
        <f t="shared" si="20"/>
        <v>0</v>
      </c>
      <c r="AZ14" s="151">
        <f t="shared" si="21"/>
        <v>0</v>
      </c>
      <c r="BA14" s="162">
        <f t="shared" si="22"/>
        <v>0</v>
      </c>
      <c r="BB14" s="136">
        <v>0</v>
      </c>
      <c r="BC14" s="151">
        <f t="shared" si="23"/>
        <v>0</v>
      </c>
      <c r="BD14" s="151">
        <f t="shared" si="24"/>
        <v>0</v>
      </c>
      <c r="BE14"/>
      <c r="BF14" s="136">
        <v>0</v>
      </c>
      <c r="BG14" s="151">
        <f t="shared" si="25"/>
        <v>0</v>
      </c>
      <c r="BH14" s="151">
        <f t="shared" si="26"/>
        <v>0</v>
      </c>
      <c r="BJ14" s="136">
        <v>0</v>
      </c>
      <c r="BK14" s="151">
        <f t="shared" si="27"/>
        <v>0</v>
      </c>
      <c r="BL14" s="151">
        <f t="shared" si="28"/>
        <v>0</v>
      </c>
      <c r="BN14" s="136">
        <v>0</v>
      </c>
      <c r="BO14" s="151">
        <f t="shared" si="29"/>
        <v>0</v>
      </c>
      <c r="BP14" s="151">
        <f t="shared" si="30"/>
        <v>0</v>
      </c>
      <c r="BR14" s="136">
        <v>0</v>
      </c>
      <c r="BS14" s="151">
        <f t="shared" si="31"/>
        <v>0</v>
      </c>
      <c r="BT14" s="151">
        <f t="shared" si="32"/>
        <v>0</v>
      </c>
      <c r="BV14" s="136">
        <v>0</v>
      </c>
      <c r="BW14" s="151">
        <f t="shared" si="33"/>
        <v>0</v>
      </c>
      <c r="BX14" s="151">
        <f t="shared" si="34"/>
        <v>0</v>
      </c>
    </row>
    <row r="15" spans="1:76" s="141" customFormat="1" x14ac:dyDescent="0.35">
      <c r="A15" s="138">
        <v>700</v>
      </c>
      <c r="B15" s="139">
        <f t="shared" si="35"/>
        <v>1.1666666666666667</v>
      </c>
      <c r="D15" s="151">
        <v>17675035.390000001</v>
      </c>
      <c r="F15" s="136">
        <v>0</v>
      </c>
      <c r="G15" s="151">
        <f t="shared" si="0"/>
        <v>0</v>
      </c>
      <c r="H15" s="151">
        <f t="shared" si="1"/>
        <v>0</v>
      </c>
      <c r="J15" s="136">
        <v>0</v>
      </c>
      <c r="K15" s="151">
        <f t="shared" si="2"/>
        <v>0</v>
      </c>
      <c r="L15" s="151">
        <f t="shared" si="3"/>
        <v>0</v>
      </c>
      <c r="M15"/>
      <c r="N15" s="136">
        <v>44829876.799999997</v>
      </c>
      <c r="O15" s="151">
        <f t="shared" si="4"/>
        <v>2.9590618507572524</v>
      </c>
      <c r="P15" s="151">
        <f t="shared" si="5"/>
        <v>4.3867333716933752E-3</v>
      </c>
      <c r="R15" s="136">
        <v>0</v>
      </c>
      <c r="S15" s="151">
        <f t="shared" si="6"/>
        <v>0</v>
      </c>
      <c r="T15" s="151">
        <f t="shared" si="7"/>
        <v>0</v>
      </c>
      <c r="V15" s="136">
        <v>0</v>
      </c>
      <c r="W15" s="151">
        <f t="shared" si="8"/>
        <v>0</v>
      </c>
      <c r="X15" s="151">
        <f t="shared" si="9"/>
        <v>0</v>
      </c>
      <c r="Z15" s="136">
        <v>0</v>
      </c>
      <c r="AA15" s="151">
        <f t="shared" si="10"/>
        <v>0</v>
      </c>
      <c r="AB15" s="151">
        <f t="shared" si="11"/>
        <v>0</v>
      </c>
      <c r="AC15"/>
      <c r="AD15" s="136"/>
      <c r="AE15"/>
      <c r="AF15" s="136">
        <v>64366.9</v>
      </c>
      <c r="AG15"/>
      <c r="AH15" s="136">
        <v>0</v>
      </c>
      <c r="AI15" s="151">
        <f t="shared" si="12"/>
        <v>0</v>
      </c>
      <c r="AJ15" s="151">
        <f t="shared" si="13"/>
        <v>0</v>
      </c>
      <c r="AL15" s="136">
        <v>0</v>
      </c>
      <c r="AM15" s="151">
        <f t="shared" si="14"/>
        <v>0</v>
      </c>
      <c r="AN15" s="151">
        <f t="shared" si="15"/>
        <v>0</v>
      </c>
      <c r="AP15" s="136">
        <v>0</v>
      </c>
      <c r="AQ15" s="151">
        <f t="shared" si="16"/>
        <v>0</v>
      </c>
      <c r="AR15" s="151">
        <f t="shared" si="17"/>
        <v>0</v>
      </c>
      <c r="AT15" s="136">
        <v>0</v>
      </c>
      <c r="AU15" s="151">
        <f t="shared" si="18"/>
        <v>0</v>
      </c>
      <c r="AV15" s="151">
        <f t="shared" si="19"/>
        <v>0</v>
      </c>
      <c r="AW15"/>
      <c r="AX15" s="136">
        <v>0</v>
      </c>
      <c r="AY15" s="151">
        <f t="shared" si="20"/>
        <v>0</v>
      </c>
      <c r="AZ15" s="151">
        <f t="shared" si="21"/>
        <v>0</v>
      </c>
      <c r="BA15" s="162">
        <f t="shared" si="22"/>
        <v>0</v>
      </c>
      <c r="BB15" s="136">
        <v>0</v>
      </c>
      <c r="BC15" s="151">
        <f t="shared" si="23"/>
        <v>0</v>
      </c>
      <c r="BD15" s="151">
        <f t="shared" si="24"/>
        <v>0</v>
      </c>
      <c r="BE15"/>
      <c r="BF15" s="136">
        <v>0</v>
      </c>
      <c r="BG15" s="151">
        <f t="shared" si="25"/>
        <v>0</v>
      </c>
      <c r="BH15" s="151">
        <f t="shared" si="26"/>
        <v>0</v>
      </c>
      <c r="BJ15" s="136">
        <v>0</v>
      </c>
      <c r="BK15" s="151">
        <f t="shared" si="27"/>
        <v>0</v>
      </c>
      <c r="BL15" s="151">
        <f t="shared" si="28"/>
        <v>0</v>
      </c>
      <c r="BN15" s="136">
        <v>0</v>
      </c>
      <c r="BO15" s="151">
        <f t="shared" si="29"/>
        <v>0</v>
      </c>
      <c r="BP15" s="151">
        <f t="shared" si="30"/>
        <v>0</v>
      </c>
      <c r="BR15" s="136">
        <v>0</v>
      </c>
      <c r="BS15" s="151">
        <f t="shared" si="31"/>
        <v>0</v>
      </c>
      <c r="BT15" s="151">
        <f t="shared" si="32"/>
        <v>0</v>
      </c>
      <c r="BV15" s="136">
        <v>11704.31</v>
      </c>
      <c r="BW15" s="151">
        <f t="shared" si="33"/>
        <v>7.7256016930291038E-4</v>
      </c>
      <c r="BX15" s="151">
        <f t="shared" si="34"/>
        <v>2.4280373889326929E-6</v>
      </c>
    </row>
    <row r="16" spans="1:76" s="141" customFormat="1" x14ac:dyDescent="0.35">
      <c r="A16" s="138">
        <v>725</v>
      </c>
      <c r="B16" s="139">
        <f t="shared" si="35"/>
        <v>1.2083333333333333</v>
      </c>
      <c r="D16" s="151">
        <v>15183433.74</v>
      </c>
      <c r="F16" s="136">
        <v>0</v>
      </c>
      <c r="G16" s="151">
        <f t="shared" si="0"/>
        <v>0</v>
      </c>
      <c r="H16" s="151">
        <f t="shared" si="1"/>
        <v>0</v>
      </c>
      <c r="J16" s="136">
        <v>0</v>
      </c>
      <c r="K16" s="151">
        <f t="shared" si="2"/>
        <v>0</v>
      </c>
      <c r="L16" s="151">
        <f t="shared" si="3"/>
        <v>0</v>
      </c>
      <c r="M16"/>
      <c r="N16" s="136">
        <v>37305406</v>
      </c>
      <c r="O16" s="151">
        <f t="shared" si="4"/>
        <v>2.9688518654762035</v>
      </c>
      <c r="P16" s="151">
        <f t="shared" si="5"/>
        <v>4.4012468176580152E-3</v>
      </c>
      <c r="R16" s="136">
        <v>0</v>
      </c>
      <c r="S16" s="151">
        <f t="shared" si="6"/>
        <v>0</v>
      </c>
      <c r="T16" s="151">
        <f t="shared" si="7"/>
        <v>0</v>
      </c>
      <c r="V16" s="136">
        <v>0</v>
      </c>
      <c r="W16" s="151">
        <f t="shared" si="8"/>
        <v>0</v>
      </c>
      <c r="X16" s="151">
        <f t="shared" si="9"/>
        <v>0</v>
      </c>
      <c r="Z16" s="136">
        <v>0</v>
      </c>
      <c r="AA16" s="151">
        <f t="shared" si="10"/>
        <v>0</v>
      </c>
      <c r="AB16" s="151">
        <f t="shared" si="11"/>
        <v>0</v>
      </c>
      <c r="AC16"/>
      <c r="AD16" s="136"/>
      <c r="AE16"/>
      <c r="AF16" s="136">
        <v>41189.78</v>
      </c>
      <c r="AG16"/>
      <c r="AH16" s="136">
        <v>0</v>
      </c>
      <c r="AI16" s="151">
        <f t="shared" si="12"/>
        <v>0</v>
      </c>
      <c r="AJ16" s="151">
        <f t="shared" si="13"/>
        <v>0</v>
      </c>
      <c r="AL16" s="136">
        <v>0</v>
      </c>
      <c r="AM16" s="151">
        <f t="shared" si="14"/>
        <v>0</v>
      </c>
      <c r="AN16" s="151">
        <f t="shared" si="15"/>
        <v>0</v>
      </c>
      <c r="AP16" s="136">
        <v>0</v>
      </c>
      <c r="AQ16" s="151">
        <f t="shared" si="16"/>
        <v>0</v>
      </c>
      <c r="AR16" s="151">
        <f t="shared" si="17"/>
        <v>0</v>
      </c>
      <c r="AT16" s="136">
        <v>0</v>
      </c>
      <c r="AU16" s="151">
        <f t="shared" si="18"/>
        <v>0</v>
      </c>
      <c r="AV16" s="151">
        <f t="shared" si="19"/>
        <v>0</v>
      </c>
      <c r="AW16"/>
      <c r="AX16" s="136">
        <v>0</v>
      </c>
      <c r="AY16" s="151">
        <f t="shared" si="20"/>
        <v>0</v>
      </c>
      <c r="AZ16" s="151">
        <f t="shared" si="21"/>
        <v>0</v>
      </c>
      <c r="BA16" s="162">
        <f t="shared" si="22"/>
        <v>0</v>
      </c>
      <c r="BB16" s="136">
        <v>0</v>
      </c>
      <c r="BC16" s="151">
        <f t="shared" si="23"/>
        <v>0</v>
      </c>
      <c r="BD16" s="151">
        <f t="shared" si="24"/>
        <v>0</v>
      </c>
      <c r="BE16"/>
      <c r="BF16" s="136">
        <v>0</v>
      </c>
      <c r="BG16" s="151">
        <f t="shared" si="25"/>
        <v>0</v>
      </c>
      <c r="BH16" s="151">
        <f t="shared" si="26"/>
        <v>0</v>
      </c>
      <c r="BJ16" s="136">
        <v>0</v>
      </c>
      <c r="BK16" s="151">
        <f t="shared" si="27"/>
        <v>0</v>
      </c>
      <c r="BL16" s="151">
        <f t="shared" si="28"/>
        <v>0</v>
      </c>
      <c r="BN16" s="136">
        <v>0</v>
      </c>
      <c r="BO16" s="151">
        <f t="shared" si="29"/>
        <v>0</v>
      </c>
      <c r="BP16" s="151">
        <f t="shared" si="30"/>
        <v>0</v>
      </c>
      <c r="BR16" s="136">
        <v>0</v>
      </c>
      <c r="BS16" s="151">
        <f t="shared" si="31"/>
        <v>0</v>
      </c>
      <c r="BT16" s="151">
        <f t="shared" si="32"/>
        <v>0</v>
      </c>
      <c r="BV16" s="136">
        <v>13957.8</v>
      </c>
      <c r="BW16" s="151">
        <f t="shared" si="33"/>
        <v>1.110794520449496E-3</v>
      </c>
      <c r="BX16" s="151">
        <f t="shared" si="34"/>
        <v>3.4910557575166162E-6</v>
      </c>
    </row>
    <row r="17" spans="1:76" s="141" customFormat="1" x14ac:dyDescent="0.35">
      <c r="A17" s="138">
        <v>750</v>
      </c>
      <c r="B17" s="139">
        <f t="shared" si="35"/>
        <v>1.25</v>
      </c>
      <c r="D17" s="151">
        <v>19050870.719999999</v>
      </c>
      <c r="F17" s="136">
        <v>0</v>
      </c>
      <c r="G17" s="151">
        <f t="shared" si="0"/>
        <v>0</v>
      </c>
      <c r="H17" s="151">
        <f t="shared" si="1"/>
        <v>0</v>
      </c>
      <c r="J17" s="136">
        <v>0</v>
      </c>
      <c r="K17" s="151">
        <f t="shared" si="2"/>
        <v>0</v>
      </c>
      <c r="L17" s="151">
        <f t="shared" si="3"/>
        <v>0</v>
      </c>
      <c r="M17"/>
      <c r="N17" s="136">
        <v>43624786.600000001</v>
      </c>
      <c r="O17" s="151">
        <f t="shared" si="4"/>
        <v>2.8623879743592111</v>
      </c>
      <c r="P17" s="151">
        <f t="shared" si="5"/>
        <v>4.2434168270737618E-3</v>
      </c>
      <c r="R17" s="136">
        <v>22336.240000000002</v>
      </c>
      <c r="S17" s="151">
        <f t="shared" si="6"/>
        <v>1.4655655591998057E-3</v>
      </c>
      <c r="T17" s="151">
        <f t="shared" si="7"/>
        <v>2.433382994930341E-6</v>
      </c>
      <c r="V17" s="136">
        <v>0</v>
      </c>
      <c r="W17" s="151">
        <f t="shared" si="8"/>
        <v>0</v>
      </c>
      <c r="X17" s="151">
        <f t="shared" si="9"/>
        <v>0</v>
      </c>
      <c r="Z17" s="136">
        <v>0</v>
      </c>
      <c r="AA17" s="151">
        <f t="shared" si="10"/>
        <v>0</v>
      </c>
      <c r="AB17" s="151">
        <f t="shared" si="11"/>
        <v>0</v>
      </c>
      <c r="AC17"/>
      <c r="AD17" s="136"/>
      <c r="AE17"/>
      <c r="AF17" s="136">
        <v>40737.360000000001</v>
      </c>
      <c r="AG17"/>
      <c r="AH17" s="136">
        <v>0</v>
      </c>
      <c r="AI17" s="151">
        <f t="shared" si="12"/>
        <v>0</v>
      </c>
      <c r="AJ17" s="151">
        <f t="shared" si="13"/>
        <v>0</v>
      </c>
      <c r="AL17" s="136">
        <v>0</v>
      </c>
      <c r="AM17" s="151">
        <f t="shared" si="14"/>
        <v>0</v>
      </c>
      <c r="AN17" s="151">
        <f t="shared" si="15"/>
        <v>0</v>
      </c>
      <c r="AP17" s="136">
        <v>0</v>
      </c>
      <c r="AQ17" s="151">
        <f t="shared" si="16"/>
        <v>0</v>
      </c>
      <c r="AR17" s="151">
        <f t="shared" si="17"/>
        <v>0</v>
      </c>
      <c r="AT17" s="136">
        <v>0</v>
      </c>
      <c r="AU17" s="151">
        <f t="shared" si="18"/>
        <v>0</v>
      </c>
      <c r="AV17" s="151">
        <f t="shared" si="19"/>
        <v>0</v>
      </c>
      <c r="AW17"/>
      <c r="AX17" s="136">
        <v>2309.86</v>
      </c>
      <c r="AY17" s="151">
        <f t="shared" si="20"/>
        <v>1.5155868949175255E-4</v>
      </c>
      <c r="AZ17" s="151">
        <f t="shared" si="21"/>
        <v>3.594909978882363E-7</v>
      </c>
      <c r="BA17" s="162">
        <f t="shared" si="22"/>
        <v>3.594909978882363E-7</v>
      </c>
      <c r="BB17" s="136">
        <v>2517.16</v>
      </c>
      <c r="BC17" s="151">
        <f t="shared" si="23"/>
        <v>1.6516043000054539E-4</v>
      </c>
      <c r="BD17" s="151">
        <f t="shared" si="24"/>
        <v>3.9175376873245682E-7</v>
      </c>
      <c r="BE17"/>
      <c r="BF17" s="136">
        <v>0</v>
      </c>
      <c r="BG17" s="151">
        <f t="shared" si="25"/>
        <v>0</v>
      </c>
      <c r="BH17" s="151">
        <f t="shared" si="26"/>
        <v>0</v>
      </c>
      <c r="BJ17" s="136">
        <v>0</v>
      </c>
      <c r="BK17" s="151">
        <f t="shared" si="27"/>
        <v>0</v>
      </c>
      <c r="BL17" s="151">
        <f t="shared" si="28"/>
        <v>0</v>
      </c>
      <c r="BN17" s="136">
        <v>0</v>
      </c>
      <c r="BO17" s="151">
        <f t="shared" si="29"/>
        <v>0</v>
      </c>
      <c r="BP17" s="151">
        <f t="shared" si="30"/>
        <v>0</v>
      </c>
      <c r="BR17" s="136">
        <v>18030.509999999998</v>
      </c>
      <c r="BS17" s="151">
        <f t="shared" si="31"/>
        <v>1.183050256928099E-3</v>
      </c>
      <c r="BT17" s="151">
        <f t="shared" si="32"/>
        <v>3.7181443866045193E-6</v>
      </c>
      <c r="BV17" s="136">
        <v>43560.41</v>
      </c>
      <c r="BW17" s="151">
        <f t="shared" si="33"/>
        <v>2.8581639810739325E-3</v>
      </c>
      <c r="BX17" s="151">
        <f t="shared" si="34"/>
        <v>8.9827683143566871E-6</v>
      </c>
    </row>
    <row r="18" spans="1:76" s="141" customFormat="1" x14ac:dyDescent="0.35">
      <c r="A18" s="138">
        <v>775</v>
      </c>
      <c r="B18" s="139">
        <f t="shared" si="35"/>
        <v>1.2916666666666667</v>
      </c>
      <c r="D18" s="151">
        <v>17166947.109999999</v>
      </c>
      <c r="F18" s="136">
        <v>0</v>
      </c>
      <c r="G18" s="151">
        <f t="shared" si="0"/>
        <v>0</v>
      </c>
      <c r="H18" s="151">
        <f t="shared" si="1"/>
        <v>0</v>
      </c>
      <c r="J18" s="136">
        <v>0</v>
      </c>
      <c r="K18" s="151">
        <f t="shared" si="2"/>
        <v>0</v>
      </c>
      <c r="L18" s="151">
        <f t="shared" si="3"/>
        <v>0</v>
      </c>
      <c r="M18"/>
      <c r="N18" s="136">
        <v>41882450.700000003</v>
      </c>
      <c r="O18" s="151">
        <f t="shared" si="4"/>
        <v>3.1512979646792894</v>
      </c>
      <c r="P18" s="151">
        <f t="shared" si="5"/>
        <v>4.6717184847861089E-3</v>
      </c>
      <c r="R18" s="136">
        <v>26824.86</v>
      </c>
      <c r="S18" s="151">
        <f t="shared" si="6"/>
        <v>2.0183424156888434E-3</v>
      </c>
      <c r="T18" s="151">
        <f t="shared" si="7"/>
        <v>3.351197823566123E-6</v>
      </c>
      <c r="V18" s="136">
        <v>0</v>
      </c>
      <c r="W18" s="151">
        <f t="shared" si="8"/>
        <v>0</v>
      </c>
      <c r="X18" s="151">
        <f t="shared" si="9"/>
        <v>0</v>
      </c>
      <c r="Z18" s="136">
        <v>0</v>
      </c>
      <c r="AA18" s="151">
        <f t="shared" si="10"/>
        <v>0</v>
      </c>
      <c r="AB18" s="151">
        <f t="shared" si="11"/>
        <v>0</v>
      </c>
      <c r="AC18"/>
      <c r="AD18" s="136"/>
      <c r="AE18"/>
      <c r="AF18" s="136">
        <v>20132.990000000002</v>
      </c>
      <c r="AG18"/>
      <c r="AH18" s="136">
        <v>0</v>
      </c>
      <c r="AI18" s="151">
        <f t="shared" si="12"/>
        <v>0</v>
      </c>
      <c r="AJ18" s="151">
        <f t="shared" si="13"/>
        <v>0</v>
      </c>
      <c r="AL18" s="136">
        <v>0</v>
      </c>
      <c r="AM18" s="151">
        <f t="shared" si="14"/>
        <v>0</v>
      </c>
      <c r="AN18" s="151">
        <f t="shared" si="15"/>
        <v>0</v>
      </c>
      <c r="AP18" s="136">
        <v>0</v>
      </c>
      <c r="AQ18" s="151">
        <f t="shared" si="16"/>
        <v>0</v>
      </c>
      <c r="AR18" s="151">
        <f t="shared" si="17"/>
        <v>0</v>
      </c>
      <c r="AT18" s="136">
        <v>0</v>
      </c>
      <c r="AU18" s="151">
        <f t="shared" si="18"/>
        <v>0</v>
      </c>
      <c r="AV18" s="151">
        <f t="shared" si="19"/>
        <v>0</v>
      </c>
      <c r="AW18"/>
      <c r="AX18" s="136">
        <v>5284.79</v>
      </c>
      <c r="AY18" s="151">
        <f t="shared" si="20"/>
        <v>3.9763547004563081E-4</v>
      </c>
      <c r="AZ18" s="151">
        <f t="shared" si="21"/>
        <v>9.431750327337086E-7</v>
      </c>
      <c r="BA18" s="162">
        <f t="shared" si="22"/>
        <v>9.431750327337086E-7</v>
      </c>
      <c r="BB18" s="136">
        <v>5963.11</v>
      </c>
      <c r="BC18" s="151">
        <f t="shared" si="23"/>
        <v>4.4867327704294806E-4</v>
      </c>
      <c r="BD18" s="151">
        <f t="shared" si="24"/>
        <v>1.0642346184890424E-6</v>
      </c>
      <c r="BE18"/>
      <c r="BF18" s="136">
        <v>0</v>
      </c>
      <c r="BG18" s="151">
        <f t="shared" si="25"/>
        <v>0</v>
      </c>
      <c r="BH18" s="151">
        <f t="shared" si="26"/>
        <v>0</v>
      </c>
      <c r="BJ18" s="136">
        <v>0</v>
      </c>
      <c r="BK18" s="151">
        <f t="shared" si="27"/>
        <v>0</v>
      </c>
      <c r="BL18" s="151">
        <f t="shared" si="28"/>
        <v>0</v>
      </c>
      <c r="BN18" s="136">
        <v>0</v>
      </c>
      <c r="BO18" s="151">
        <f t="shared" si="29"/>
        <v>0</v>
      </c>
      <c r="BP18" s="151">
        <f t="shared" si="30"/>
        <v>0</v>
      </c>
      <c r="BR18" s="136">
        <v>40207.800000000003</v>
      </c>
      <c r="BS18" s="151">
        <f t="shared" si="31"/>
        <v>3.02529475201488E-3</v>
      </c>
      <c r="BT18" s="151">
        <f t="shared" si="32"/>
        <v>9.5080345354355256E-6</v>
      </c>
      <c r="BV18" s="136">
        <v>104638.66</v>
      </c>
      <c r="BW18" s="151">
        <f t="shared" si="33"/>
        <v>7.8731686129524438E-3</v>
      </c>
      <c r="BX18" s="151">
        <f t="shared" si="34"/>
        <v>2.4744153945793995E-5</v>
      </c>
    </row>
    <row r="19" spans="1:76" s="141" customFormat="1" x14ac:dyDescent="0.35">
      <c r="A19" s="138">
        <v>800</v>
      </c>
      <c r="B19" s="139">
        <f t="shared" si="35"/>
        <v>1.3333333333333333</v>
      </c>
      <c r="D19" s="151">
        <v>15528425.359999999</v>
      </c>
      <c r="F19" s="136">
        <v>0</v>
      </c>
      <c r="G19" s="151">
        <f t="shared" si="0"/>
        <v>0</v>
      </c>
      <c r="H19" s="151">
        <f t="shared" si="1"/>
        <v>0</v>
      </c>
      <c r="J19" s="136">
        <v>0</v>
      </c>
      <c r="K19" s="151">
        <f t="shared" si="2"/>
        <v>0</v>
      </c>
      <c r="L19" s="151">
        <f t="shared" si="3"/>
        <v>0</v>
      </c>
      <c r="M19"/>
      <c r="N19" s="136">
        <v>46713655</v>
      </c>
      <c r="O19" s="151">
        <f t="shared" si="4"/>
        <v>4.0110231326979395</v>
      </c>
      <c r="P19" s="151">
        <f t="shared" si="5"/>
        <v>5.9462390170510818E-3</v>
      </c>
      <c r="R19" s="136">
        <v>27947.5</v>
      </c>
      <c r="S19" s="151">
        <f t="shared" si="6"/>
        <v>2.39968525265419E-3</v>
      </c>
      <c r="T19" s="151">
        <f t="shared" si="7"/>
        <v>3.9843685260877E-6</v>
      </c>
      <c r="V19" s="136">
        <v>0</v>
      </c>
      <c r="W19" s="151">
        <f t="shared" si="8"/>
        <v>0</v>
      </c>
      <c r="X19" s="151">
        <f t="shared" si="9"/>
        <v>0</v>
      </c>
      <c r="Z19" s="136">
        <v>0</v>
      </c>
      <c r="AA19" s="151">
        <f t="shared" si="10"/>
        <v>0</v>
      </c>
      <c r="AB19" s="151">
        <f t="shared" si="11"/>
        <v>0</v>
      </c>
      <c r="AC19"/>
      <c r="AD19" s="136"/>
      <c r="AE19"/>
      <c r="AF19" s="136"/>
      <c r="AG19"/>
      <c r="AH19" s="136">
        <v>0</v>
      </c>
      <c r="AI19" s="151">
        <f t="shared" si="12"/>
        <v>0</v>
      </c>
      <c r="AJ19" s="151">
        <f t="shared" si="13"/>
        <v>0</v>
      </c>
      <c r="AL19" s="136">
        <v>0</v>
      </c>
      <c r="AM19" s="151">
        <f t="shared" si="14"/>
        <v>0</v>
      </c>
      <c r="AN19" s="151">
        <f t="shared" si="15"/>
        <v>0</v>
      </c>
      <c r="AP19" s="136">
        <v>0</v>
      </c>
      <c r="AQ19" s="151">
        <f t="shared" si="16"/>
        <v>0</v>
      </c>
      <c r="AR19" s="151">
        <f t="shared" si="17"/>
        <v>0</v>
      </c>
      <c r="AT19" s="136">
        <v>0</v>
      </c>
      <c r="AU19" s="151">
        <f t="shared" si="18"/>
        <v>0</v>
      </c>
      <c r="AV19" s="151">
        <f t="shared" si="19"/>
        <v>0</v>
      </c>
      <c r="AW19"/>
      <c r="AX19" s="136">
        <v>4650.76</v>
      </c>
      <c r="AY19" s="151">
        <f t="shared" si="20"/>
        <v>3.9933304179744168E-4</v>
      </c>
      <c r="AZ19" s="151">
        <f t="shared" si="21"/>
        <v>9.4720160333214724E-7</v>
      </c>
      <c r="BA19" s="162">
        <f t="shared" si="22"/>
        <v>9.4720160333214724E-7</v>
      </c>
      <c r="BB19" s="136">
        <v>3092.87</v>
      </c>
      <c r="BC19" s="151">
        <f t="shared" si="23"/>
        <v>2.6556631281426121E-4</v>
      </c>
      <c r="BD19" s="151">
        <f t="shared" si="24"/>
        <v>6.2991240633743707E-7</v>
      </c>
      <c r="BE19"/>
      <c r="BF19" s="136">
        <v>0</v>
      </c>
      <c r="BG19" s="151">
        <f t="shared" si="25"/>
        <v>0</v>
      </c>
      <c r="BH19" s="151">
        <f t="shared" si="26"/>
        <v>0</v>
      </c>
      <c r="BJ19" s="136">
        <v>0</v>
      </c>
      <c r="BK19" s="151">
        <f t="shared" si="27"/>
        <v>0</v>
      </c>
      <c r="BL19" s="151">
        <f t="shared" si="28"/>
        <v>0</v>
      </c>
      <c r="BN19" s="136">
        <v>0</v>
      </c>
      <c r="BO19" s="151">
        <f t="shared" si="29"/>
        <v>0</v>
      </c>
      <c r="BP19" s="151">
        <f t="shared" si="30"/>
        <v>0</v>
      </c>
      <c r="BR19" s="136">
        <v>33894.879999999997</v>
      </c>
      <c r="BS19" s="151">
        <f t="shared" si="31"/>
        <v>2.9103513257530533E-3</v>
      </c>
      <c r="BT19" s="151">
        <f t="shared" si="32"/>
        <v>9.146785085017228E-6</v>
      </c>
      <c r="BV19" s="136">
        <v>154103.51999999999</v>
      </c>
      <c r="BW19" s="151">
        <f t="shared" si="33"/>
        <v>1.3231950776495215E-2</v>
      </c>
      <c r="BX19" s="151">
        <f t="shared" si="34"/>
        <v>4.1585979306746443E-5</v>
      </c>
    </row>
    <row r="20" spans="1:76" s="141" customFormat="1" x14ac:dyDescent="0.35">
      <c r="A20" s="138">
        <v>825</v>
      </c>
      <c r="B20" s="139">
        <f t="shared" si="35"/>
        <v>1.375</v>
      </c>
      <c r="D20" s="151">
        <v>14958986.17</v>
      </c>
      <c r="F20" s="136">
        <v>0</v>
      </c>
      <c r="G20" s="151">
        <f t="shared" si="0"/>
        <v>0</v>
      </c>
      <c r="H20" s="151">
        <f t="shared" si="1"/>
        <v>0</v>
      </c>
      <c r="J20" s="136">
        <v>0</v>
      </c>
      <c r="K20" s="151">
        <f t="shared" si="2"/>
        <v>0</v>
      </c>
      <c r="L20" s="151">
        <f t="shared" si="3"/>
        <v>0</v>
      </c>
      <c r="M20"/>
      <c r="N20" s="136">
        <v>42860086.100000001</v>
      </c>
      <c r="O20" s="151">
        <f t="shared" si="4"/>
        <v>3.9396131340563976</v>
      </c>
      <c r="P20" s="151">
        <f t="shared" si="5"/>
        <v>5.8403755238519567E-3</v>
      </c>
      <c r="R20" s="136">
        <v>36304.26</v>
      </c>
      <c r="S20" s="151">
        <f t="shared" si="6"/>
        <v>3.3370147503786352E-3</v>
      </c>
      <c r="T20" s="151">
        <f t="shared" si="7"/>
        <v>5.540683524138429E-6</v>
      </c>
      <c r="V20" s="136">
        <v>0</v>
      </c>
      <c r="W20" s="151">
        <f t="shared" si="8"/>
        <v>0</v>
      </c>
      <c r="X20" s="151">
        <f t="shared" si="9"/>
        <v>0</v>
      </c>
      <c r="Z20" s="136">
        <v>0</v>
      </c>
      <c r="AA20" s="151">
        <f t="shared" si="10"/>
        <v>0</v>
      </c>
      <c r="AB20" s="151">
        <f t="shared" si="11"/>
        <v>0</v>
      </c>
      <c r="AC20"/>
      <c r="AD20" s="136"/>
      <c r="AE20"/>
      <c r="AF20" s="136"/>
      <c r="AG20"/>
      <c r="AH20" s="136">
        <v>0</v>
      </c>
      <c r="AI20" s="151">
        <f t="shared" si="12"/>
        <v>0</v>
      </c>
      <c r="AJ20" s="151">
        <f t="shared" si="13"/>
        <v>0</v>
      </c>
      <c r="AL20" s="136">
        <v>0</v>
      </c>
      <c r="AM20" s="151">
        <f t="shared" si="14"/>
        <v>0</v>
      </c>
      <c r="AN20" s="151">
        <f t="shared" si="15"/>
        <v>0</v>
      </c>
      <c r="AP20" s="136">
        <v>0</v>
      </c>
      <c r="AQ20" s="151">
        <f t="shared" si="16"/>
        <v>0</v>
      </c>
      <c r="AR20" s="151">
        <f t="shared" si="17"/>
        <v>0</v>
      </c>
      <c r="AT20" s="136">
        <v>0</v>
      </c>
      <c r="AU20" s="151">
        <f t="shared" si="18"/>
        <v>0</v>
      </c>
      <c r="AV20" s="151">
        <f t="shared" si="19"/>
        <v>0</v>
      </c>
      <c r="AW20"/>
      <c r="AX20" s="136">
        <v>12212.76</v>
      </c>
      <c r="AY20" s="151">
        <f t="shared" si="20"/>
        <v>1.1225723995705787E-3</v>
      </c>
      <c r="AZ20" s="151">
        <f t="shared" si="21"/>
        <v>2.6626957086837288E-6</v>
      </c>
      <c r="BA20" s="162">
        <f t="shared" si="22"/>
        <v>2.6626957086837288E-6</v>
      </c>
      <c r="BB20" s="136">
        <v>15461.66</v>
      </c>
      <c r="BC20" s="151">
        <f t="shared" si="23"/>
        <v>1.4212047700556166E-3</v>
      </c>
      <c r="BD20" s="151">
        <f t="shared" si="24"/>
        <v>3.3710394481777138E-6</v>
      </c>
      <c r="BE20"/>
      <c r="BF20" s="136">
        <v>0</v>
      </c>
      <c r="BG20" s="151">
        <f t="shared" si="25"/>
        <v>0</v>
      </c>
      <c r="BH20" s="151">
        <f t="shared" si="26"/>
        <v>0</v>
      </c>
      <c r="BJ20" s="136">
        <v>0</v>
      </c>
      <c r="BK20" s="151">
        <f t="shared" si="27"/>
        <v>0</v>
      </c>
      <c r="BL20" s="151">
        <f t="shared" si="28"/>
        <v>0</v>
      </c>
      <c r="BN20" s="136">
        <v>0</v>
      </c>
      <c r="BO20" s="151">
        <f t="shared" si="29"/>
        <v>0</v>
      </c>
      <c r="BP20" s="151">
        <f t="shared" si="30"/>
        <v>0</v>
      </c>
      <c r="BR20" s="136">
        <v>116363.63</v>
      </c>
      <c r="BS20" s="151">
        <f t="shared" si="31"/>
        <v>1.0695911436222687E-2</v>
      </c>
      <c r="BT20" s="151">
        <f t="shared" si="32"/>
        <v>3.361559902744475E-5</v>
      </c>
      <c r="BV20" s="136">
        <v>298477.65999999997</v>
      </c>
      <c r="BW20" s="151">
        <f t="shared" si="33"/>
        <v>2.7435467740659056E-2</v>
      </c>
      <c r="BX20" s="151">
        <f t="shared" si="34"/>
        <v>8.6225441207102098E-5</v>
      </c>
    </row>
    <row r="21" spans="1:76" s="141" customFormat="1" x14ac:dyDescent="0.35">
      <c r="A21" s="138">
        <v>850</v>
      </c>
      <c r="B21" s="139">
        <f t="shared" si="35"/>
        <v>1.4166666666666667</v>
      </c>
      <c r="D21" s="151">
        <v>12921507.470000001</v>
      </c>
      <c r="F21" s="136">
        <v>0</v>
      </c>
      <c r="G21" s="151">
        <f t="shared" si="0"/>
        <v>0</v>
      </c>
      <c r="H21" s="151">
        <f t="shared" si="1"/>
        <v>0</v>
      </c>
      <c r="J21" s="136">
        <v>0</v>
      </c>
      <c r="K21" s="151">
        <f t="shared" si="2"/>
        <v>0</v>
      </c>
      <c r="L21" s="151">
        <f t="shared" si="3"/>
        <v>0</v>
      </c>
      <c r="M21"/>
      <c r="N21" s="136">
        <v>29787169</v>
      </c>
      <c r="O21" s="151">
        <f t="shared" si="4"/>
        <v>3.2657559123530548</v>
      </c>
      <c r="P21" s="151">
        <f t="shared" si="5"/>
        <v>4.8413994593786303E-3</v>
      </c>
      <c r="R21" s="136">
        <v>39654.21</v>
      </c>
      <c r="S21" s="151">
        <f t="shared" si="6"/>
        <v>4.3475420828743292E-3</v>
      </c>
      <c r="T21" s="151">
        <f t="shared" si="7"/>
        <v>7.2185341063736909E-6</v>
      </c>
      <c r="V21" s="136">
        <v>7245.03</v>
      </c>
      <c r="W21" s="151">
        <f t="shared" si="8"/>
        <v>7.9431850531600542E-4</v>
      </c>
      <c r="X21" s="151">
        <f t="shared" si="9"/>
        <v>9.420454646141621E-7</v>
      </c>
      <c r="Z21" s="136">
        <v>0</v>
      </c>
      <c r="AA21" s="151">
        <f t="shared" si="10"/>
        <v>0</v>
      </c>
      <c r="AB21" s="151">
        <f t="shared" si="11"/>
        <v>0</v>
      </c>
      <c r="AC21"/>
      <c r="AD21" s="136"/>
      <c r="AE21"/>
      <c r="AF21" s="136"/>
      <c r="AG21"/>
      <c r="AH21" s="136">
        <v>0</v>
      </c>
      <c r="AI21" s="151">
        <f t="shared" si="12"/>
        <v>0</v>
      </c>
      <c r="AJ21" s="151">
        <f t="shared" si="13"/>
        <v>0</v>
      </c>
      <c r="AL21" s="136">
        <v>0</v>
      </c>
      <c r="AM21" s="151">
        <f t="shared" si="14"/>
        <v>0</v>
      </c>
      <c r="AN21" s="151">
        <f t="shared" si="15"/>
        <v>0</v>
      </c>
      <c r="AP21" s="136">
        <v>0</v>
      </c>
      <c r="AQ21" s="151">
        <f t="shared" si="16"/>
        <v>0</v>
      </c>
      <c r="AR21" s="151">
        <f t="shared" si="17"/>
        <v>0</v>
      </c>
      <c r="AT21" s="136">
        <v>0</v>
      </c>
      <c r="AU21" s="151">
        <f t="shared" si="18"/>
        <v>0</v>
      </c>
      <c r="AV21" s="151">
        <f t="shared" si="19"/>
        <v>0</v>
      </c>
      <c r="AW21"/>
      <c r="AX21" s="136">
        <v>25386.87</v>
      </c>
      <c r="AY21" s="151">
        <f t="shared" si="20"/>
        <v>2.7833232758251855E-3</v>
      </c>
      <c r="AZ21" s="151">
        <f t="shared" si="21"/>
        <v>6.6019286998809772E-6</v>
      </c>
      <c r="BA21" s="162">
        <f t="shared" si="22"/>
        <v>6.6019286998809772E-6</v>
      </c>
      <c r="BB21" s="136">
        <v>27974.37</v>
      </c>
      <c r="BC21" s="151">
        <f t="shared" si="23"/>
        <v>3.0670072816202146E-3</v>
      </c>
      <c r="BD21" s="151">
        <f t="shared" si="24"/>
        <v>7.2748155311816453E-6</v>
      </c>
      <c r="BE21"/>
      <c r="BF21" s="136">
        <v>0</v>
      </c>
      <c r="BG21" s="151">
        <f t="shared" si="25"/>
        <v>0</v>
      </c>
      <c r="BH21" s="151">
        <f t="shared" si="26"/>
        <v>0</v>
      </c>
      <c r="BJ21" s="136">
        <v>3017.68</v>
      </c>
      <c r="BK21" s="151">
        <f t="shared" si="27"/>
        <v>3.308473625536407E-4</v>
      </c>
      <c r="BL21" s="151">
        <f t="shared" si="28"/>
        <v>9.4170765592088315E-7</v>
      </c>
      <c r="BN21" s="136">
        <v>3479.18</v>
      </c>
      <c r="BO21" s="151">
        <f t="shared" si="29"/>
        <v>3.8144452919109241E-4</v>
      </c>
      <c r="BP21" s="151">
        <f t="shared" si="30"/>
        <v>1.0857249417853511E-6</v>
      </c>
      <c r="BR21" s="136">
        <v>188547.95</v>
      </c>
      <c r="BS21" s="151">
        <f t="shared" si="31"/>
        <v>2.0671705406933714E-2</v>
      </c>
      <c r="BT21" s="151">
        <f t="shared" si="32"/>
        <v>6.4967979990899184E-5</v>
      </c>
      <c r="BV21" s="136">
        <v>333014.40000000002</v>
      </c>
      <c r="BW21" s="151">
        <f t="shared" si="33"/>
        <v>3.6510476900262163E-2</v>
      </c>
      <c r="BX21" s="151">
        <f t="shared" si="34"/>
        <v>1.1474679452033975E-4</v>
      </c>
    </row>
    <row r="22" spans="1:76" s="141" customFormat="1" x14ac:dyDescent="0.35">
      <c r="A22" s="138">
        <v>875</v>
      </c>
      <c r="B22" s="139">
        <f t="shared" si="35"/>
        <v>1.4583333333333333</v>
      </c>
      <c r="D22" s="151">
        <v>19014816.84</v>
      </c>
      <c r="F22" s="136">
        <v>0</v>
      </c>
      <c r="G22" s="151">
        <f t="shared" si="0"/>
        <v>0</v>
      </c>
      <c r="H22" s="151">
        <f t="shared" si="1"/>
        <v>0</v>
      </c>
      <c r="J22" s="136">
        <v>15254.06</v>
      </c>
      <c r="K22" s="151">
        <f t="shared" si="2"/>
        <v>1.1699036784761721E-3</v>
      </c>
      <c r="L22" s="151">
        <f t="shared" si="3"/>
        <v>1.4568558699267916E-6</v>
      </c>
      <c r="M22"/>
      <c r="N22" s="136">
        <v>33885117</v>
      </c>
      <c r="O22" s="151">
        <f t="shared" si="4"/>
        <v>2.5988047132301486</v>
      </c>
      <c r="P22" s="151">
        <f t="shared" si="5"/>
        <v>3.8526613964230891E-3</v>
      </c>
      <c r="R22" s="136">
        <v>89232.18</v>
      </c>
      <c r="S22" s="151">
        <f t="shared" si="6"/>
        <v>6.8436242954628421E-3</v>
      </c>
      <c r="T22" s="151">
        <f t="shared" si="7"/>
        <v>1.1362957378286095E-5</v>
      </c>
      <c r="V22" s="136">
        <v>20940.07</v>
      </c>
      <c r="W22" s="151">
        <f t="shared" si="8"/>
        <v>1.6059898099619733E-3</v>
      </c>
      <c r="X22" s="151">
        <f t="shared" si="9"/>
        <v>1.9046709935195968E-6</v>
      </c>
      <c r="Z22" s="136">
        <v>0</v>
      </c>
      <c r="AA22" s="151">
        <f t="shared" si="10"/>
        <v>0</v>
      </c>
      <c r="AB22" s="151">
        <f t="shared" si="11"/>
        <v>0</v>
      </c>
      <c r="AC22"/>
      <c r="AD22" s="136"/>
      <c r="AE22"/>
      <c r="AF22" s="136"/>
      <c r="AG22"/>
      <c r="AH22" s="136">
        <v>0</v>
      </c>
      <c r="AI22" s="151">
        <f t="shared" si="12"/>
        <v>0</v>
      </c>
      <c r="AJ22" s="151">
        <f t="shared" si="13"/>
        <v>0</v>
      </c>
      <c r="AL22" s="136">
        <v>5029.57</v>
      </c>
      <c r="AM22" s="151">
        <f t="shared" si="14"/>
        <v>3.8574074339247391E-4</v>
      </c>
      <c r="AN22" s="151">
        <f t="shared" si="15"/>
        <v>5.7185076798193343E-7</v>
      </c>
      <c r="AP22" s="136">
        <v>0</v>
      </c>
      <c r="AQ22" s="151">
        <f t="shared" si="16"/>
        <v>0</v>
      </c>
      <c r="AR22" s="151">
        <f t="shared" si="17"/>
        <v>0</v>
      </c>
      <c r="AT22" s="136">
        <v>44900.24</v>
      </c>
      <c r="AU22" s="151">
        <f t="shared" si="18"/>
        <v>3.4436049117718801E-3</v>
      </c>
      <c r="AV22" s="151">
        <f t="shared" si="19"/>
        <v>4.2882470768517856E-6</v>
      </c>
      <c r="AW22"/>
      <c r="AX22" s="136">
        <v>21963.03</v>
      </c>
      <c r="AY22" s="151">
        <f t="shared" si="20"/>
        <v>1.6844452943991649E-3</v>
      </c>
      <c r="AZ22" s="151">
        <f t="shared" si="21"/>
        <v>3.9954351796150354E-6</v>
      </c>
      <c r="BA22" s="162">
        <f t="shared" si="22"/>
        <v>8.2836822564668219E-6</v>
      </c>
      <c r="BB22" s="136">
        <v>19827.310000000001</v>
      </c>
      <c r="BC22" s="151">
        <f t="shared" si="23"/>
        <v>1.5206471525146352E-3</v>
      </c>
      <c r="BD22" s="151">
        <f t="shared" si="24"/>
        <v>3.6069127024428325E-6</v>
      </c>
      <c r="BE22"/>
      <c r="BF22" s="136">
        <v>0</v>
      </c>
      <c r="BG22" s="151">
        <f t="shared" si="25"/>
        <v>0</v>
      </c>
      <c r="BH22" s="151">
        <f t="shared" si="26"/>
        <v>0</v>
      </c>
      <c r="BJ22" s="136">
        <v>4310.9399999999996</v>
      </c>
      <c r="BK22" s="151">
        <f t="shared" si="27"/>
        <v>3.3062571955860077E-4</v>
      </c>
      <c r="BL22" s="151">
        <f t="shared" si="28"/>
        <v>9.4107678220407526E-7</v>
      </c>
      <c r="BN22" s="136">
        <v>3858.01</v>
      </c>
      <c r="BO22" s="151">
        <f t="shared" si="29"/>
        <v>2.9588844482045159E-4</v>
      </c>
      <c r="BP22" s="151">
        <f t="shared" si="30"/>
        <v>8.4220231237529264E-7</v>
      </c>
      <c r="BR22" s="136">
        <v>187635.69</v>
      </c>
      <c r="BS22" s="151">
        <f t="shared" si="31"/>
        <v>1.439063986534829E-2</v>
      </c>
      <c r="BT22" s="151">
        <f t="shared" si="32"/>
        <v>4.5227560301560261E-5</v>
      </c>
      <c r="BV22" s="136">
        <v>520301.91</v>
      </c>
      <c r="BW22" s="151">
        <f t="shared" si="33"/>
        <v>3.9904334873940329E-2</v>
      </c>
      <c r="BX22" s="151">
        <f t="shared" si="34"/>
        <v>1.2541316638397512E-4</v>
      </c>
    </row>
    <row r="23" spans="1:76" s="141" customFormat="1" x14ac:dyDescent="0.35">
      <c r="A23" s="138">
        <v>900</v>
      </c>
      <c r="B23" s="139">
        <f t="shared" si="35"/>
        <v>1.5</v>
      </c>
      <c r="D23" s="151">
        <v>20538447.16</v>
      </c>
      <c r="F23" s="136">
        <v>9688</v>
      </c>
      <c r="G23" s="151">
        <f t="shared" si="0"/>
        <v>7.0755105713649286E-4</v>
      </c>
      <c r="H23" s="151">
        <f t="shared" si="1"/>
        <v>1.0069692596571938E-6</v>
      </c>
      <c r="J23" s="136">
        <v>90098.39</v>
      </c>
      <c r="K23" s="151">
        <f t="shared" si="2"/>
        <v>6.5802241010317931E-3</v>
      </c>
      <c r="L23" s="151">
        <f t="shared" si="3"/>
        <v>8.1942114409867335E-6</v>
      </c>
      <c r="M23"/>
      <c r="N23" s="136">
        <v>40569390</v>
      </c>
      <c r="O23" s="151">
        <f t="shared" si="4"/>
        <v>2.962935051804569</v>
      </c>
      <c r="P23" s="151">
        <f t="shared" si="5"/>
        <v>4.3924752930003573E-3</v>
      </c>
      <c r="R23" s="136">
        <v>216826.28</v>
      </c>
      <c r="S23" s="151">
        <f t="shared" si="6"/>
        <v>1.583563827714422E-2</v>
      </c>
      <c r="T23" s="151">
        <f t="shared" si="7"/>
        <v>2.6293039335961396E-5</v>
      </c>
      <c r="V23" s="136">
        <v>83360.990000000005</v>
      </c>
      <c r="W23" s="151">
        <f t="shared" si="8"/>
        <v>6.0881664531837951E-3</v>
      </c>
      <c r="X23" s="151">
        <f t="shared" si="9"/>
        <v>7.2204406124923217E-6</v>
      </c>
      <c r="Z23" s="136">
        <v>0</v>
      </c>
      <c r="AA23" s="151">
        <f t="shared" si="10"/>
        <v>0</v>
      </c>
      <c r="AB23" s="151">
        <f t="shared" si="11"/>
        <v>0</v>
      </c>
      <c r="AC23"/>
      <c r="AD23" s="136">
        <v>5854</v>
      </c>
      <c r="AE23"/>
      <c r="AF23" s="136">
        <v>72570.13</v>
      </c>
      <c r="AG23"/>
      <c r="AH23" s="136">
        <v>0</v>
      </c>
      <c r="AI23" s="151">
        <f t="shared" si="12"/>
        <v>0</v>
      </c>
      <c r="AJ23" s="151">
        <f t="shared" si="13"/>
        <v>0</v>
      </c>
      <c r="AL23" s="136">
        <v>14344.3</v>
      </c>
      <c r="AM23" s="151">
        <f t="shared" si="14"/>
        <v>1.0476181491415146E-3</v>
      </c>
      <c r="AN23" s="151">
        <f t="shared" si="15"/>
        <v>1.5530670622699777E-6</v>
      </c>
      <c r="AP23" s="136">
        <v>0</v>
      </c>
      <c r="AQ23" s="151">
        <f t="shared" si="16"/>
        <v>0</v>
      </c>
      <c r="AR23" s="151">
        <f t="shared" si="17"/>
        <v>0</v>
      </c>
      <c r="AT23" s="136">
        <v>203438.07999999999</v>
      </c>
      <c r="AU23" s="151">
        <f t="shared" si="18"/>
        <v>1.4857847704977126E-2</v>
      </c>
      <c r="AV23" s="151">
        <f t="shared" si="19"/>
        <v>1.8502157948309332E-5</v>
      </c>
      <c r="AW23"/>
      <c r="AX23" s="136">
        <v>44347.96</v>
      </c>
      <c r="AY23" s="151">
        <f t="shared" si="20"/>
        <v>3.2388982225275498E-3</v>
      </c>
      <c r="AZ23" s="151">
        <f t="shared" si="21"/>
        <v>7.6825337958482726E-6</v>
      </c>
      <c r="BA23" s="162">
        <f t="shared" si="22"/>
        <v>2.6184691744157606E-5</v>
      </c>
      <c r="BB23" s="136">
        <v>43961.38</v>
      </c>
      <c r="BC23" s="151">
        <f t="shared" si="23"/>
        <v>3.2106648319755442E-3</v>
      </c>
      <c r="BD23" s="151">
        <f t="shared" si="24"/>
        <v>7.6155653509683063E-6</v>
      </c>
      <c r="BE23"/>
      <c r="BF23" s="136">
        <v>1450.06</v>
      </c>
      <c r="BG23" s="151">
        <f t="shared" si="25"/>
        <v>1.0590333256723191E-4</v>
      </c>
      <c r="BH23" s="151">
        <f t="shared" si="26"/>
        <v>2.7631819934013927E-7</v>
      </c>
      <c r="BJ23" s="136">
        <v>8304.7999999999993</v>
      </c>
      <c r="BK23" s="151">
        <f t="shared" si="27"/>
        <v>6.065307616956178E-4</v>
      </c>
      <c r="BL23" s="151">
        <f t="shared" si="28"/>
        <v>1.7263993203140097E-6</v>
      </c>
      <c r="BN23" s="136">
        <v>3147.62</v>
      </c>
      <c r="BO23" s="151">
        <f t="shared" si="29"/>
        <v>2.2988252048554582E-4</v>
      </c>
      <c r="BP23" s="151">
        <f t="shared" si="30"/>
        <v>6.5432629667262105E-7</v>
      </c>
      <c r="BR23" s="136">
        <v>303673.44</v>
      </c>
      <c r="BS23" s="151">
        <f t="shared" si="31"/>
        <v>2.2178412829921071E-2</v>
      </c>
      <c r="BT23" s="151">
        <f t="shared" si="32"/>
        <v>6.9703328902941456E-5</v>
      </c>
      <c r="BV23" s="136">
        <v>720348.25</v>
      </c>
      <c r="BW23" s="151">
        <f t="shared" si="33"/>
        <v>5.2609740482444531E-2</v>
      </c>
      <c r="BX23" s="151">
        <f t="shared" si="34"/>
        <v>1.6534429548533549E-4</v>
      </c>
    </row>
    <row r="24" spans="1:76" s="141" customFormat="1" x14ac:dyDescent="0.35">
      <c r="A24" s="138">
        <v>925</v>
      </c>
      <c r="B24" s="139">
        <f t="shared" si="35"/>
        <v>1.5416666666666667</v>
      </c>
      <c r="D24" s="151">
        <v>17675035.390000001</v>
      </c>
      <c r="F24" s="136">
        <v>2211</v>
      </c>
      <c r="G24" s="151">
        <f t="shared" si="0"/>
        <v>1.9284968458555376E-4</v>
      </c>
      <c r="H24" s="151">
        <f t="shared" si="1"/>
        <v>2.744589272442805E-7</v>
      </c>
      <c r="J24" s="136">
        <v>216760.39</v>
      </c>
      <c r="K24" s="151">
        <f t="shared" si="2"/>
        <v>1.890645537862579E-2</v>
      </c>
      <c r="L24" s="151">
        <f t="shared" si="3"/>
        <v>2.3543801942512604E-5</v>
      </c>
      <c r="M24"/>
      <c r="N24" s="136">
        <v>20039130.300000001</v>
      </c>
      <c r="O24" s="151">
        <f t="shared" si="4"/>
        <v>1.7478697230772562</v>
      </c>
      <c r="P24" s="151">
        <f t="shared" si="5"/>
        <v>2.5911720776073967E-3</v>
      </c>
      <c r="R24" s="136">
        <v>169805</v>
      </c>
      <c r="S24" s="151">
        <f t="shared" si="6"/>
        <v>1.4810873220737203E-2</v>
      </c>
      <c r="T24" s="151">
        <f t="shared" si="7"/>
        <v>2.4591548845545403E-5</v>
      </c>
      <c r="V24" s="136">
        <v>86913.36</v>
      </c>
      <c r="W24" s="151">
        <f t="shared" si="8"/>
        <v>7.5808295170830776E-3</v>
      </c>
      <c r="X24" s="151">
        <f t="shared" si="9"/>
        <v>8.990708408260196E-6</v>
      </c>
      <c r="Z24" s="136">
        <v>5427.5</v>
      </c>
      <c r="AA24" s="151">
        <f t="shared" si="10"/>
        <v>4.7340192812668161E-4</v>
      </c>
      <c r="AB24" s="151">
        <f t="shared" si="11"/>
        <v>1.0106009685334682E-6</v>
      </c>
      <c r="AC24"/>
      <c r="AD24" s="136">
        <v>11149</v>
      </c>
      <c r="AE24"/>
      <c r="AF24" s="136">
        <v>90471.78</v>
      </c>
      <c r="AG24"/>
      <c r="AH24" s="136">
        <v>2917.88</v>
      </c>
      <c r="AI24" s="151">
        <f t="shared" si="12"/>
        <v>2.5450576103957286E-4</v>
      </c>
      <c r="AJ24" s="151">
        <f t="shared" si="13"/>
        <v>6.036772309871408E-7</v>
      </c>
      <c r="AL24" s="136">
        <v>40294.61</v>
      </c>
      <c r="AM24" s="151">
        <f t="shared" si="14"/>
        <v>3.5146100538208506E-3</v>
      </c>
      <c r="AN24" s="151">
        <f t="shared" si="15"/>
        <v>5.2103193475457263E-6</v>
      </c>
      <c r="AP24" s="136">
        <v>3028.12</v>
      </c>
      <c r="AQ24" s="151">
        <f t="shared" si="16"/>
        <v>2.6412120619050518E-4</v>
      </c>
      <c r="AR24" s="151">
        <f t="shared" si="17"/>
        <v>5.0118773813776594E-7</v>
      </c>
      <c r="AT24" s="136">
        <v>272986.15999999997</v>
      </c>
      <c r="AU24" s="151">
        <f t="shared" si="18"/>
        <v>2.3810626346549752E-2</v>
      </c>
      <c r="AV24" s="151">
        <f t="shared" si="19"/>
        <v>2.9650860492025577E-5</v>
      </c>
      <c r="AW24"/>
      <c r="AX24" s="136">
        <v>73755.31</v>
      </c>
      <c r="AY24" s="151">
        <f t="shared" si="20"/>
        <v>6.433147114432265E-3</v>
      </c>
      <c r="AZ24" s="151">
        <f t="shared" si="21"/>
        <v>1.5259161209987448E-5</v>
      </c>
      <c r="BA24" s="162">
        <f t="shared" si="22"/>
        <v>4.4910021702013025E-5</v>
      </c>
      <c r="BB24" s="136">
        <v>74214.039999999994</v>
      </c>
      <c r="BC24" s="151">
        <f t="shared" si="23"/>
        <v>6.4731588447850151E-3</v>
      </c>
      <c r="BD24" s="151">
        <f t="shared" si="24"/>
        <v>1.5354067393987728E-5</v>
      </c>
      <c r="BE24"/>
      <c r="BF24" s="136">
        <v>4585.7700000000004</v>
      </c>
      <c r="BG24" s="151">
        <f t="shared" si="25"/>
        <v>3.9998385259244453E-4</v>
      </c>
      <c r="BH24" s="151">
        <f t="shared" si="26"/>
        <v>1.0436198298416283E-6</v>
      </c>
      <c r="BJ24" s="136">
        <v>28790.37</v>
      </c>
      <c r="BK24" s="151">
        <f t="shared" si="27"/>
        <v>2.5111776452290315E-3</v>
      </c>
      <c r="BL24" s="151">
        <f t="shared" si="28"/>
        <v>7.1476925058036306E-6</v>
      </c>
      <c r="BN24" s="136">
        <v>15761.67</v>
      </c>
      <c r="BO24" s="151">
        <f t="shared" si="29"/>
        <v>1.3747775160748914E-3</v>
      </c>
      <c r="BP24" s="151">
        <f t="shared" si="30"/>
        <v>3.9130990861857604E-6</v>
      </c>
      <c r="BR24" s="136">
        <v>435002.82</v>
      </c>
      <c r="BS24" s="151">
        <f t="shared" si="31"/>
        <v>3.7942178485222258E-2</v>
      </c>
      <c r="BT24" s="151">
        <f t="shared" si="32"/>
        <v>1.1924641165852842E-4</v>
      </c>
      <c r="BV24" s="136">
        <v>419412.26</v>
      </c>
      <c r="BW24" s="151">
        <f t="shared" si="33"/>
        <v>3.6582325668165654E-2</v>
      </c>
      <c r="BX24" s="151">
        <f t="shared" si="34"/>
        <v>1.1497260411000037E-4</v>
      </c>
    </row>
    <row r="25" spans="1:76" s="141" customFormat="1" x14ac:dyDescent="0.35">
      <c r="A25" s="138">
        <v>950</v>
      </c>
      <c r="B25" s="139">
        <f t="shared" si="35"/>
        <v>1.5833333333333333</v>
      </c>
      <c r="D25" s="151">
        <v>16088187.720000001</v>
      </c>
      <c r="F25" s="136">
        <v>33106</v>
      </c>
      <c r="G25" s="151">
        <f t="shared" si="0"/>
        <v>3.2581564962826854E-3</v>
      </c>
      <c r="H25" s="151">
        <f t="shared" si="1"/>
        <v>4.636928178988141E-6</v>
      </c>
      <c r="J25" s="136">
        <v>324118.49</v>
      </c>
      <c r="K25" s="151">
        <f t="shared" si="2"/>
        <v>3.189841006943861E-2</v>
      </c>
      <c r="L25" s="151">
        <f t="shared" si="3"/>
        <v>3.9722403481561513E-5</v>
      </c>
      <c r="M25"/>
      <c r="N25" s="136">
        <v>12666785.199999999</v>
      </c>
      <c r="O25" s="151">
        <f t="shared" si="4"/>
        <v>1.2466129549446439</v>
      </c>
      <c r="P25" s="151">
        <f t="shared" si="5"/>
        <v>1.8480717628938719E-3</v>
      </c>
      <c r="R25" s="136">
        <v>157149.89000000001</v>
      </c>
      <c r="S25" s="151">
        <f t="shared" si="6"/>
        <v>1.5466046486848592E-2</v>
      </c>
      <c r="T25" s="151">
        <f t="shared" si="7"/>
        <v>2.5679379734092548E-5</v>
      </c>
      <c r="V25" s="136">
        <v>89613.46</v>
      </c>
      <c r="W25" s="151">
        <f t="shared" si="8"/>
        <v>8.8193885354125728E-3</v>
      </c>
      <c r="X25" s="151">
        <f t="shared" si="9"/>
        <v>1.0459614014846925E-5</v>
      </c>
      <c r="Z25" s="136">
        <v>22154.97</v>
      </c>
      <c r="AA25" s="151">
        <f t="shared" si="10"/>
        <v>2.1804011185418961E-3</v>
      </c>
      <c r="AB25" s="151">
        <f t="shared" si="11"/>
        <v>4.6546398552061675E-6</v>
      </c>
      <c r="AC25"/>
      <c r="AD25" s="136">
        <v>12041</v>
      </c>
      <c r="AE25"/>
      <c r="AF25" s="136">
        <v>170363.51999999999</v>
      </c>
      <c r="AG25"/>
      <c r="AH25" s="136">
        <v>8156.78</v>
      </c>
      <c r="AI25" s="151">
        <f t="shared" si="12"/>
        <v>8.0275677356819557E-4</v>
      </c>
      <c r="AJ25" s="151">
        <f t="shared" si="13"/>
        <v>1.9041061555713414E-6</v>
      </c>
      <c r="AL25" s="136">
        <v>31024.16</v>
      </c>
      <c r="AM25" s="151">
        <f t="shared" si="14"/>
        <v>3.053270357207559E-3</v>
      </c>
      <c r="AN25" s="151">
        <f t="shared" si="15"/>
        <v>4.5263950685373237E-6</v>
      </c>
      <c r="AP25" s="136">
        <v>7638.72</v>
      </c>
      <c r="AQ25" s="151">
        <f t="shared" si="16"/>
        <v>7.5177143693845453E-4</v>
      </c>
      <c r="AR25" s="151">
        <f t="shared" si="17"/>
        <v>1.4265368219013793E-6</v>
      </c>
      <c r="AT25" s="136">
        <v>288759.84000000003</v>
      </c>
      <c r="AU25" s="151">
        <f t="shared" si="18"/>
        <v>2.8418557015693499E-2</v>
      </c>
      <c r="AV25" s="151">
        <f t="shared" si="19"/>
        <v>3.5389017373711535E-5</v>
      </c>
      <c r="AW25"/>
      <c r="AX25" s="136">
        <v>79112.039999999994</v>
      </c>
      <c r="AY25" s="151">
        <f t="shared" si="20"/>
        <v>7.7858819265443028E-3</v>
      </c>
      <c r="AZ25" s="151">
        <f t="shared" si="21"/>
        <v>1.8467792725046672E-5</v>
      </c>
      <c r="BA25" s="162">
        <f t="shared" si="22"/>
        <v>5.385681009875821E-5</v>
      </c>
      <c r="BB25" s="136">
        <v>61580.34</v>
      </c>
      <c r="BC25" s="151">
        <f t="shared" si="23"/>
        <v>6.0604840456200239E-3</v>
      </c>
      <c r="BD25" s="151">
        <f t="shared" si="24"/>
        <v>1.4375219689163627E-5</v>
      </c>
      <c r="BE25"/>
      <c r="BF25" s="136">
        <v>9875.01</v>
      </c>
      <c r="BG25" s="151">
        <f t="shared" si="25"/>
        <v>9.7185791041975729E-4</v>
      </c>
      <c r="BH25" s="151">
        <f t="shared" si="26"/>
        <v>2.5357278313331253E-6</v>
      </c>
      <c r="BJ25" s="136">
        <v>44074.21</v>
      </c>
      <c r="BK25" s="151">
        <f t="shared" si="27"/>
        <v>4.3376026590354402E-3</v>
      </c>
      <c r="BL25" s="151">
        <f t="shared" si="28"/>
        <v>1.2346338809620062E-5</v>
      </c>
      <c r="BN25" s="136">
        <v>24989.87</v>
      </c>
      <c r="BO25" s="151">
        <f t="shared" si="29"/>
        <v>2.4594003286944901E-3</v>
      </c>
      <c r="BP25" s="151">
        <f t="shared" si="30"/>
        <v>7.0003160993324695E-6</v>
      </c>
      <c r="BR25" s="136">
        <v>245196.14</v>
      </c>
      <c r="BS25" s="151">
        <f t="shared" si="31"/>
        <v>2.4131196653308734E-2</v>
      </c>
      <c r="BT25" s="151">
        <f t="shared" si="32"/>
        <v>7.5840627101949598E-5</v>
      </c>
      <c r="BV25" s="136">
        <v>205876.27</v>
      </c>
      <c r="BW25" s="151">
        <f t="shared" si="33"/>
        <v>2.0261496602759263E-2</v>
      </c>
      <c r="BX25" s="151">
        <f t="shared" si="34"/>
        <v>6.3678757023704746E-5</v>
      </c>
    </row>
    <row r="26" spans="1:76" s="141" customFormat="1" x14ac:dyDescent="0.35">
      <c r="A26" s="138">
        <v>975</v>
      </c>
      <c r="B26" s="139">
        <f t="shared" si="35"/>
        <v>1.625</v>
      </c>
      <c r="D26" s="151">
        <v>16653006.1</v>
      </c>
      <c r="F26" s="136">
        <v>40883</v>
      </c>
      <c r="G26" s="151">
        <f t="shared" si="0"/>
        <v>3.9893623169933263E-3</v>
      </c>
      <c r="H26" s="151">
        <f t="shared" si="1"/>
        <v>5.6775623162868517E-6</v>
      </c>
      <c r="J26" s="136">
        <v>422842.08</v>
      </c>
      <c r="K26" s="151">
        <f t="shared" si="2"/>
        <v>4.1260921654259167E-2</v>
      </c>
      <c r="L26" s="151">
        <f t="shared" si="3"/>
        <v>5.1381337640457072E-5</v>
      </c>
      <c r="M26"/>
      <c r="N26" s="136">
        <v>5730777.6500000004</v>
      </c>
      <c r="O26" s="151">
        <f t="shared" si="4"/>
        <v>0.55920916772197671</v>
      </c>
      <c r="P26" s="151">
        <f t="shared" si="5"/>
        <v>8.2901326215100931E-4</v>
      </c>
      <c r="R26" s="136">
        <v>123615.69</v>
      </c>
      <c r="S26" s="151">
        <f t="shared" si="6"/>
        <v>1.2062416541719757E-2</v>
      </c>
      <c r="T26" s="151">
        <f t="shared" si="7"/>
        <v>2.0028090252348501E-5</v>
      </c>
      <c r="V26" s="136">
        <v>95857.48</v>
      </c>
      <c r="W26" s="151">
        <f t="shared" si="8"/>
        <v>9.3537709687141705E-3</v>
      </c>
      <c r="X26" s="151">
        <f t="shared" si="9"/>
        <v>1.1093380626467004E-5</v>
      </c>
      <c r="Z26" s="136">
        <v>19725.22</v>
      </c>
      <c r="AA26" s="151">
        <f t="shared" si="10"/>
        <v>1.9247865705159385E-3</v>
      </c>
      <c r="AB26" s="151">
        <f t="shared" si="11"/>
        <v>4.1089633497713386E-6</v>
      </c>
      <c r="AC26"/>
      <c r="AD26" s="136">
        <v>6323</v>
      </c>
      <c r="AE26"/>
      <c r="AF26" s="136">
        <v>161795.03</v>
      </c>
      <c r="AG26"/>
      <c r="AH26" s="136">
        <v>10970.15</v>
      </c>
      <c r="AI26" s="151">
        <f t="shared" si="12"/>
        <v>1.0704670161623252E-3</v>
      </c>
      <c r="AJ26" s="151">
        <f t="shared" si="13"/>
        <v>2.539103875450033E-6</v>
      </c>
      <c r="AL26" s="136">
        <v>20098.73</v>
      </c>
      <c r="AM26" s="151">
        <f t="shared" si="14"/>
        <v>1.9612336687968904E-3</v>
      </c>
      <c r="AN26" s="151">
        <f t="shared" si="15"/>
        <v>2.9074786599672653E-6</v>
      </c>
      <c r="AP26" s="136">
        <v>18867.14</v>
      </c>
      <c r="AQ26" s="151">
        <f t="shared" si="16"/>
        <v>1.8410551413897581E-3</v>
      </c>
      <c r="AR26" s="151">
        <f t="shared" si="17"/>
        <v>3.493525852802985E-6</v>
      </c>
      <c r="AT26" s="136">
        <v>254638.48</v>
      </c>
      <c r="AU26" s="151">
        <f t="shared" si="18"/>
        <v>2.4847617752328816E-2</v>
      </c>
      <c r="AV26" s="151">
        <f t="shared" si="19"/>
        <v>3.0942203569551965E-5</v>
      </c>
      <c r="AW26"/>
      <c r="AX26" s="136">
        <v>92246.080000000002</v>
      </c>
      <c r="AY26" s="151">
        <f t="shared" si="20"/>
        <v>9.0013706294144701E-3</v>
      </c>
      <c r="AZ26" s="151">
        <f t="shared" si="21"/>
        <v>2.1350882095784817E-5</v>
      </c>
      <c r="BA26" s="162">
        <f t="shared" si="22"/>
        <v>5.2293085665336785E-5</v>
      </c>
      <c r="BB26" s="136">
        <v>65065.48</v>
      </c>
      <c r="BC26" s="151">
        <f t="shared" si="23"/>
        <v>6.3490882285811455E-3</v>
      </c>
      <c r="BD26" s="151">
        <f t="shared" si="24"/>
        <v>1.5059776978985395E-5</v>
      </c>
      <c r="BE26"/>
      <c r="BF26" s="136">
        <v>16575.78</v>
      </c>
      <c r="BG26" s="151">
        <f t="shared" si="25"/>
        <v>1.6174642787166217E-3</v>
      </c>
      <c r="BH26" s="151">
        <f t="shared" si="26"/>
        <v>4.2202148521458565E-6</v>
      </c>
      <c r="BJ26" s="136">
        <v>45737</v>
      </c>
      <c r="BK26" s="151">
        <f t="shared" si="27"/>
        <v>4.463015539278521E-3</v>
      </c>
      <c r="BL26" s="151">
        <f t="shared" si="28"/>
        <v>1.2703307861948086E-5</v>
      </c>
      <c r="BN26" s="136">
        <v>22366.69</v>
      </c>
      <c r="BO26" s="151">
        <f t="shared" si="29"/>
        <v>2.1825411599410869E-3</v>
      </c>
      <c r="BP26" s="151">
        <f t="shared" si="30"/>
        <v>6.2122777821622668E-6</v>
      </c>
      <c r="BR26" s="136">
        <v>126383.74</v>
      </c>
      <c r="BS26" s="151">
        <f t="shared" si="31"/>
        <v>1.233252280499675E-2</v>
      </c>
      <c r="BT26" s="151">
        <f t="shared" si="32"/>
        <v>3.8759215994031701E-5</v>
      </c>
      <c r="BV26" s="136">
        <v>61329.62</v>
      </c>
      <c r="BW26" s="151">
        <f t="shared" si="33"/>
        <v>5.9845430849869204E-3</v>
      </c>
      <c r="BX26" s="151">
        <f t="shared" si="34"/>
        <v>1.8808495368248212E-5</v>
      </c>
    </row>
    <row r="27" spans="1:76" s="141" customFormat="1" x14ac:dyDescent="0.35">
      <c r="A27" s="138">
        <v>1000</v>
      </c>
      <c r="B27" s="139">
        <f t="shared" si="35"/>
        <v>1.6666666666666667</v>
      </c>
      <c r="D27" s="151">
        <v>21183376.899999999</v>
      </c>
      <c r="F27" s="136">
        <v>38660</v>
      </c>
      <c r="G27" s="151">
        <f t="shared" si="0"/>
        <v>3.0416931935593962E-3</v>
      </c>
      <c r="H27" s="151">
        <f t="shared" si="1"/>
        <v>4.3288629312753209E-6</v>
      </c>
      <c r="J27" s="136">
        <v>295853.84999999998</v>
      </c>
      <c r="K27" s="151">
        <f t="shared" si="2"/>
        <v>2.3277202323676735E-2</v>
      </c>
      <c r="L27" s="151">
        <f t="shared" si="3"/>
        <v>2.8986599037702479E-5</v>
      </c>
      <c r="M27"/>
      <c r="N27" s="136">
        <v>1544308.66</v>
      </c>
      <c r="O27" s="151">
        <f t="shared" si="4"/>
        <v>0.12150318520115963</v>
      </c>
      <c r="P27" s="151">
        <f t="shared" si="5"/>
        <v>1.8012535870197077E-4</v>
      </c>
      <c r="R27" s="136">
        <v>146708.15</v>
      </c>
      <c r="S27" s="151">
        <f t="shared" si="6"/>
        <v>1.1542710328367586E-2</v>
      </c>
      <c r="T27" s="151">
        <f t="shared" si="7"/>
        <v>1.9165184970498604E-5</v>
      </c>
      <c r="V27" s="136">
        <v>37147.54</v>
      </c>
      <c r="W27" s="151">
        <f t="shared" si="8"/>
        <v>2.9226957986413712E-3</v>
      </c>
      <c r="X27" s="151">
        <f t="shared" si="9"/>
        <v>3.4662573050109341E-6</v>
      </c>
      <c r="Z27" s="136">
        <v>10145.15</v>
      </c>
      <c r="AA27" s="151">
        <f t="shared" si="10"/>
        <v>7.9820056137193765E-4</v>
      </c>
      <c r="AB27" s="151">
        <f t="shared" si="11"/>
        <v>1.7039691063332061E-6</v>
      </c>
      <c r="AC27"/>
      <c r="AD27" s="136">
        <v>2346</v>
      </c>
      <c r="AE27"/>
      <c r="AF27" s="136">
        <v>75721.789999999994</v>
      </c>
      <c r="AG27"/>
      <c r="AH27" s="136">
        <v>10787.75</v>
      </c>
      <c r="AI27" s="151">
        <f t="shared" si="12"/>
        <v>8.4875907265443285E-4</v>
      </c>
      <c r="AJ27" s="151">
        <f t="shared" si="13"/>
        <v>2.0132217230067832E-6</v>
      </c>
      <c r="AL27" s="136">
        <v>8974.4</v>
      </c>
      <c r="AM27" s="151">
        <f t="shared" si="14"/>
        <v>7.0608824097980979E-4</v>
      </c>
      <c r="AN27" s="151">
        <f t="shared" si="15"/>
        <v>1.0467577246733607E-6</v>
      </c>
      <c r="AP27" s="136">
        <v>41259.61</v>
      </c>
      <c r="AQ27" s="151">
        <f t="shared" si="16"/>
        <v>3.2462254243640766E-3</v>
      </c>
      <c r="AR27" s="151">
        <f t="shared" si="17"/>
        <v>6.1599308945637713E-6</v>
      </c>
      <c r="AT27" s="136">
        <v>48748.03</v>
      </c>
      <c r="AU27" s="151">
        <f t="shared" si="18"/>
        <v>3.8353996650395562E-3</v>
      </c>
      <c r="AV27" s="151">
        <f t="shared" si="19"/>
        <v>4.7761406501483483E-6</v>
      </c>
      <c r="AW27"/>
      <c r="AX27" s="136">
        <v>72415.11</v>
      </c>
      <c r="AY27" s="151">
        <f t="shared" si="20"/>
        <v>5.6974792342952656E-3</v>
      </c>
      <c r="AZ27" s="151">
        <f t="shared" si="21"/>
        <v>1.3514187159131956E-5</v>
      </c>
      <c r="BA27" s="162">
        <f t="shared" si="22"/>
        <v>1.8290327809280303E-5</v>
      </c>
      <c r="BB27" s="136">
        <v>54267.54</v>
      </c>
      <c r="BC27" s="151">
        <f t="shared" si="23"/>
        <v>4.2696639174653979E-3</v>
      </c>
      <c r="BD27" s="151">
        <f t="shared" si="24"/>
        <v>1.0127467765024173E-5</v>
      </c>
      <c r="BE27"/>
      <c r="BF27" s="136">
        <v>23476.92</v>
      </c>
      <c r="BG27" s="151">
        <f t="shared" si="25"/>
        <v>1.8471181523470887E-3</v>
      </c>
      <c r="BH27" s="151">
        <f t="shared" si="26"/>
        <v>4.8194173823662618E-6</v>
      </c>
      <c r="BJ27" s="136">
        <v>30930.59</v>
      </c>
      <c r="BK27" s="151">
        <f t="shared" si="27"/>
        <v>2.4335583309823155E-3</v>
      </c>
      <c r="BL27" s="151">
        <f t="shared" si="28"/>
        <v>6.9267607084053346E-6</v>
      </c>
      <c r="BN27" s="136">
        <v>17899.14</v>
      </c>
      <c r="BO27" s="151">
        <f t="shared" si="29"/>
        <v>1.4082693302784979E-3</v>
      </c>
      <c r="BP27" s="151">
        <f t="shared" si="30"/>
        <v>4.0084285384225225E-6</v>
      </c>
      <c r="BR27" s="136">
        <v>36145.26</v>
      </c>
      <c r="BS27" s="151">
        <f t="shared" si="31"/>
        <v>2.8438383683764799E-3</v>
      </c>
      <c r="BT27" s="151">
        <f t="shared" si="32"/>
        <v>8.9377451244086881E-6</v>
      </c>
      <c r="BV27" s="136">
        <v>20441.310000000001</v>
      </c>
      <c r="BW27" s="151">
        <f t="shared" si="33"/>
        <v>1.6082822942172174E-3</v>
      </c>
      <c r="BX27" s="151">
        <f t="shared" si="34"/>
        <v>5.0545830570599459E-6</v>
      </c>
    </row>
    <row r="28" spans="1:76" s="141" customFormat="1" x14ac:dyDescent="0.35">
      <c r="A28" s="138">
        <v>1025</v>
      </c>
      <c r="B28" s="139">
        <f t="shared" si="35"/>
        <v>1.7083333333333333</v>
      </c>
      <c r="D28" s="151">
        <v>11305199.619999999</v>
      </c>
      <c r="F28" s="136">
        <v>0</v>
      </c>
      <c r="G28" s="151">
        <f t="shared" si="0"/>
        <v>0</v>
      </c>
      <c r="H28" s="151">
        <f t="shared" si="1"/>
        <v>0</v>
      </c>
      <c r="J28" s="136">
        <v>0</v>
      </c>
      <c r="K28" s="151">
        <f t="shared" si="2"/>
        <v>0</v>
      </c>
      <c r="L28" s="151">
        <f t="shared" si="3"/>
        <v>0</v>
      </c>
      <c r="M28"/>
      <c r="N28" s="136">
        <v>53527.56</v>
      </c>
      <c r="O28" s="151">
        <f t="shared" si="4"/>
        <v>8.088571460359583E-3</v>
      </c>
      <c r="P28" s="151">
        <f t="shared" si="5"/>
        <v>1.1991099931015541E-5</v>
      </c>
      <c r="R28" s="136">
        <v>0</v>
      </c>
      <c r="S28" s="151">
        <f t="shared" si="6"/>
        <v>0</v>
      </c>
      <c r="T28" s="151">
        <f t="shared" si="7"/>
        <v>0</v>
      </c>
      <c r="V28" s="136">
        <v>0</v>
      </c>
      <c r="W28" s="151">
        <f t="shared" si="8"/>
        <v>0</v>
      </c>
      <c r="X28" s="151">
        <f t="shared" si="9"/>
        <v>0</v>
      </c>
      <c r="Z28" s="136">
        <v>0</v>
      </c>
      <c r="AA28" s="151">
        <f t="shared" si="10"/>
        <v>0</v>
      </c>
      <c r="AB28" s="151">
        <f t="shared" si="11"/>
        <v>0</v>
      </c>
      <c r="AC28"/>
      <c r="AD28" s="136"/>
      <c r="AE28"/>
      <c r="AF28" s="136"/>
      <c r="AG28"/>
      <c r="AH28" s="136">
        <v>0</v>
      </c>
      <c r="AI28" s="151">
        <f t="shared" si="12"/>
        <v>0</v>
      </c>
      <c r="AJ28" s="151">
        <f t="shared" si="13"/>
        <v>0</v>
      </c>
      <c r="AL28" s="136">
        <v>3147.91</v>
      </c>
      <c r="AM28" s="151">
        <f t="shared" si="14"/>
        <v>4.7568196618303792E-4</v>
      </c>
      <c r="AN28" s="151">
        <f t="shared" si="15"/>
        <v>7.0518632614382428E-7</v>
      </c>
      <c r="AP28" s="136">
        <v>11674.86</v>
      </c>
      <c r="AQ28" s="151">
        <f t="shared" si="16"/>
        <v>1.7641928643803994E-3</v>
      </c>
      <c r="AR28" s="151">
        <f t="shared" si="17"/>
        <v>3.347674516902855E-6</v>
      </c>
      <c r="AT28" s="136">
        <v>0</v>
      </c>
      <c r="AU28" s="151">
        <f t="shared" si="18"/>
        <v>0</v>
      </c>
      <c r="AV28" s="151">
        <f t="shared" si="19"/>
        <v>0</v>
      </c>
      <c r="AW28"/>
      <c r="AX28" s="136">
        <v>14093.92</v>
      </c>
      <c r="AY28" s="151">
        <f t="shared" si="20"/>
        <v>2.1297380092907491E-3</v>
      </c>
      <c r="AZ28" s="151">
        <f t="shared" si="21"/>
        <v>5.0516512432769515E-6</v>
      </c>
      <c r="BA28" s="162">
        <f t="shared" si="22"/>
        <v>5.0516512432769515E-6</v>
      </c>
      <c r="BB28" s="136">
        <v>7667.09</v>
      </c>
      <c r="BC28" s="151">
        <f t="shared" si="23"/>
        <v>1.1585771023003542E-3</v>
      </c>
      <c r="BD28" s="151">
        <f t="shared" si="24"/>
        <v>2.7480973874419809E-6</v>
      </c>
      <c r="BE28"/>
      <c r="BF28" s="136">
        <v>13446.17</v>
      </c>
      <c r="BG28" s="151">
        <f t="shared" si="25"/>
        <v>2.0318562421515799E-3</v>
      </c>
      <c r="BH28" s="151">
        <f t="shared" si="26"/>
        <v>5.3014276750254418E-6</v>
      </c>
      <c r="BJ28" s="136">
        <v>10827.35</v>
      </c>
      <c r="BK28" s="151">
        <f t="shared" si="27"/>
        <v>1.6361252820290021E-3</v>
      </c>
      <c r="BL28" s="151">
        <f t="shared" si="28"/>
        <v>4.6569865095497664E-6</v>
      </c>
      <c r="BN28" s="136">
        <v>8776.5400000000009</v>
      </c>
      <c r="BO28" s="151">
        <f t="shared" si="29"/>
        <v>1.3262265450677054E-3</v>
      </c>
      <c r="BP28" s="151">
        <f t="shared" si="30"/>
        <v>3.7749059908956408E-6</v>
      </c>
      <c r="BR28" s="136">
        <v>8932</v>
      </c>
      <c r="BS28" s="151">
        <f t="shared" si="31"/>
        <v>1.3497181691811059E-3</v>
      </c>
      <c r="BT28" s="151">
        <f t="shared" si="32"/>
        <v>4.24195591425653E-6</v>
      </c>
      <c r="BV28" s="136">
        <v>0</v>
      </c>
      <c r="BW28" s="151">
        <f t="shared" si="33"/>
        <v>0</v>
      </c>
      <c r="BX28" s="151">
        <f t="shared" si="34"/>
        <v>0</v>
      </c>
    </row>
    <row r="29" spans="1:76" s="141" customFormat="1" x14ac:dyDescent="0.35">
      <c r="A29" s="138">
        <v>1050</v>
      </c>
      <c r="B29" s="139">
        <f t="shared" si="35"/>
        <v>1.75</v>
      </c>
      <c r="D29" s="151">
        <v>14305199.619999999</v>
      </c>
      <c r="F29" s="136">
        <v>0</v>
      </c>
      <c r="G29" s="151">
        <f t="shared" si="0"/>
        <v>0</v>
      </c>
      <c r="H29" s="151">
        <f t="shared" si="1"/>
        <v>0</v>
      </c>
      <c r="J29" s="136">
        <v>0</v>
      </c>
      <c r="K29" s="151">
        <f t="shared" si="2"/>
        <v>0</v>
      </c>
      <c r="L29" s="151">
        <f t="shared" si="3"/>
        <v>0</v>
      </c>
      <c r="M29"/>
      <c r="N29" s="136">
        <v>0</v>
      </c>
      <c r="O29" s="151">
        <f t="shared" si="4"/>
        <v>0</v>
      </c>
      <c r="P29" s="151">
        <f t="shared" si="5"/>
        <v>0</v>
      </c>
      <c r="R29" s="136">
        <v>0</v>
      </c>
      <c r="S29" s="151">
        <f t="shared" si="6"/>
        <v>0</v>
      </c>
      <c r="T29" s="151">
        <f t="shared" si="7"/>
        <v>0</v>
      </c>
      <c r="V29" s="136">
        <v>0</v>
      </c>
      <c r="W29" s="151">
        <f t="shared" si="8"/>
        <v>0</v>
      </c>
      <c r="X29" s="151">
        <f t="shared" si="9"/>
        <v>0</v>
      </c>
      <c r="Z29" s="136">
        <v>0</v>
      </c>
      <c r="AA29" s="151">
        <f t="shared" si="10"/>
        <v>0</v>
      </c>
      <c r="AB29" s="151">
        <f t="shared" si="11"/>
        <v>0</v>
      </c>
      <c r="AC29"/>
      <c r="AD29" s="136"/>
      <c r="AE29"/>
      <c r="AF29" s="136"/>
      <c r="AG29"/>
      <c r="AH29" s="136">
        <v>0</v>
      </c>
      <c r="AI29" s="151">
        <f t="shared" si="12"/>
        <v>0</v>
      </c>
      <c r="AJ29" s="151">
        <f t="shared" si="13"/>
        <v>0</v>
      </c>
      <c r="AL29" s="136">
        <v>0</v>
      </c>
      <c r="AM29" s="151">
        <f t="shared" si="14"/>
        <v>0</v>
      </c>
      <c r="AN29" s="151">
        <f t="shared" si="15"/>
        <v>0</v>
      </c>
      <c r="AP29" s="136">
        <v>0</v>
      </c>
      <c r="AQ29" s="151">
        <f t="shared" si="16"/>
        <v>0</v>
      </c>
      <c r="AR29" s="151">
        <f t="shared" si="17"/>
        <v>0</v>
      </c>
      <c r="AT29" s="136">
        <v>0</v>
      </c>
      <c r="AU29" s="151">
        <f t="shared" si="18"/>
        <v>0</v>
      </c>
      <c r="AV29" s="151">
        <f t="shared" si="19"/>
        <v>0</v>
      </c>
      <c r="AW29"/>
      <c r="AX29" s="136">
        <v>0</v>
      </c>
      <c r="AY29" s="151">
        <f t="shared" si="20"/>
        <v>0</v>
      </c>
      <c r="AZ29" s="151">
        <f t="shared" si="21"/>
        <v>0</v>
      </c>
      <c r="BA29" s="162">
        <f t="shared" si="22"/>
        <v>0</v>
      </c>
      <c r="BB29" s="136">
        <v>0</v>
      </c>
      <c r="BC29" s="151">
        <f t="shared" si="23"/>
        <v>0</v>
      </c>
      <c r="BD29" s="151">
        <f t="shared" si="24"/>
        <v>0</v>
      </c>
      <c r="BE29"/>
      <c r="BF29" s="136">
        <v>0</v>
      </c>
      <c r="BG29" s="151">
        <f t="shared" si="25"/>
        <v>0</v>
      </c>
      <c r="BH29" s="151">
        <f t="shared" si="26"/>
        <v>0</v>
      </c>
      <c r="BJ29" s="136">
        <v>0</v>
      </c>
      <c r="BK29" s="151">
        <f t="shared" si="27"/>
        <v>0</v>
      </c>
      <c r="BL29" s="151">
        <f t="shared" si="28"/>
        <v>0</v>
      </c>
      <c r="BN29" s="136">
        <v>0</v>
      </c>
      <c r="BO29" s="151">
        <f t="shared" si="29"/>
        <v>0</v>
      </c>
      <c r="BP29" s="151">
        <f t="shared" si="30"/>
        <v>0</v>
      </c>
      <c r="BR29" s="136">
        <v>0</v>
      </c>
      <c r="BS29" s="151">
        <f t="shared" si="31"/>
        <v>0</v>
      </c>
      <c r="BT29" s="151">
        <f t="shared" si="32"/>
        <v>0</v>
      </c>
      <c r="BV29" s="136">
        <v>0</v>
      </c>
      <c r="BW29" s="151">
        <f t="shared" si="33"/>
        <v>0</v>
      </c>
      <c r="BX29" s="151">
        <f t="shared" si="34"/>
        <v>0</v>
      </c>
    </row>
    <row r="30" spans="1:76" s="141" customFormat="1" x14ac:dyDescent="0.35">
      <c r="A30" s="138">
        <v>1075</v>
      </c>
      <c r="B30" s="139">
        <f t="shared" si="35"/>
        <v>1.7916666666666667</v>
      </c>
      <c r="D30" s="151">
        <v>15405199.619999999</v>
      </c>
      <c r="F30" s="139">
        <v>0</v>
      </c>
      <c r="G30" s="151">
        <f t="shared" si="0"/>
        <v>0</v>
      </c>
      <c r="H30" s="151">
        <f t="shared" si="1"/>
        <v>0</v>
      </c>
      <c r="J30" s="139">
        <v>0</v>
      </c>
      <c r="K30" s="151">
        <f t="shared" si="2"/>
        <v>0</v>
      </c>
      <c r="L30" s="151">
        <f t="shared" si="3"/>
        <v>0</v>
      </c>
      <c r="N30" s="136">
        <v>0</v>
      </c>
      <c r="O30" s="151">
        <f t="shared" si="4"/>
        <v>0</v>
      </c>
      <c r="P30" s="151">
        <f t="shared" si="5"/>
        <v>0</v>
      </c>
      <c r="R30" s="139">
        <v>0</v>
      </c>
      <c r="S30" s="151">
        <f t="shared" si="6"/>
        <v>0</v>
      </c>
      <c r="T30" s="151">
        <f t="shared" si="7"/>
        <v>0</v>
      </c>
      <c r="V30" s="136">
        <v>0</v>
      </c>
      <c r="W30" s="151">
        <f t="shared" si="8"/>
        <v>0</v>
      </c>
      <c r="X30" s="151">
        <f t="shared" si="9"/>
        <v>0</v>
      </c>
      <c r="Z30" s="139">
        <v>0</v>
      </c>
      <c r="AA30" s="151">
        <f t="shared" si="10"/>
        <v>0</v>
      </c>
      <c r="AB30" s="151">
        <f t="shared" si="11"/>
        <v>0</v>
      </c>
      <c r="AD30" s="139"/>
      <c r="AF30" s="136"/>
      <c r="AH30" s="139">
        <v>0</v>
      </c>
      <c r="AI30" s="151">
        <f t="shared" si="12"/>
        <v>0</v>
      </c>
      <c r="AJ30" s="151">
        <f t="shared" si="13"/>
        <v>0</v>
      </c>
      <c r="AL30" s="136">
        <v>0</v>
      </c>
      <c r="AM30" s="151">
        <f t="shared" si="14"/>
        <v>0</v>
      </c>
      <c r="AN30" s="151">
        <f t="shared" si="15"/>
        <v>0</v>
      </c>
      <c r="AP30" s="139">
        <v>0</v>
      </c>
      <c r="AQ30" s="151">
        <f t="shared" si="16"/>
        <v>0</v>
      </c>
      <c r="AR30" s="151">
        <f t="shared" si="17"/>
        <v>0</v>
      </c>
      <c r="AT30" s="195">
        <v>0</v>
      </c>
      <c r="AU30" s="151">
        <f t="shared" si="18"/>
        <v>0</v>
      </c>
      <c r="AV30" s="151">
        <f t="shared" si="19"/>
        <v>0</v>
      </c>
      <c r="AW30" s="196"/>
      <c r="AX30" s="136">
        <v>0</v>
      </c>
      <c r="AY30" s="151">
        <f t="shared" si="20"/>
        <v>0</v>
      </c>
      <c r="AZ30" s="151">
        <f t="shared" si="21"/>
        <v>0</v>
      </c>
      <c r="BA30" s="162">
        <f t="shared" si="22"/>
        <v>0</v>
      </c>
      <c r="BB30" s="136">
        <v>0</v>
      </c>
      <c r="BC30" s="151">
        <f t="shared" si="23"/>
        <v>0</v>
      </c>
      <c r="BD30" s="151">
        <f t="shared" si="24"/>
        <v>0</v>
      </c>
      <c r="BE30"/>
      <c r="BF30" s="136">
        <v>0</v>
      </c>
      <c r="BG30" s="151">
        <f t="shared" si="25"/>
        <v>0</v>
      </c>
      <c r="BH30" s="151">
        <f t="shared" si="26"/>
        <v>0</v>
      </c>
      <c r="BJ30" s="136">
        <v>0</v>
      </c>
      <c r="BK30" s="151">
        <f t="shared" si="27"/>
        <v>0</v>
      </c>
      <c r="BL30" s="151">
        <f t="shared" si="28"/>
        <v>0</v>
      </c>
      <c r="BN30" s="136">
        <v>0</v>
      </c>
      <c r="BO30" s="151">
        <f t="shared" si="29"/>
        <v>0</v>
      </c>
      <c r="BP30" s="151">
        <f t="shared" si="30"/>
        <v>0</v>
      </c>
      <c r="BR30" s="136">
        <v>0</v>
      </c>
      <c r="BS30" s="151">
        <f t="shared" si="31"/>
        <v>0</v>
      </c>
      <c r="BT30" s="151">
        <f t="shared" si="32"/>
        <v>0</v>
      </c>
      <c r="BV30" s="139">
        <v>0</v>
      </c>
      <c r="BW30" s="151">
        <f t="shared" si="33"/>
        <v>0</v>
      </c>
      <c r="BX30" s="151">
        <f t="shared" si="34"/>
        <v>0</v>
      </c>
    </row>
    <row r="31" spans="1:76" s="141" customFormat="1" x14ac:dyDescent="0.35">
      <c r="A31" s="138">
        <v>1100</v>
      </c>
      <c r="B31" s="139">
        <f t="shared" si="35"/>
        <v>1.8333333333333333</v>
      </c>
      <c r="D31" s="151">
        <v>18305199.620000001</v>
      </c>
      <c r="F31" s="139">
        <v>0</v>
      </c>
      <c r="G31" s="151">
        <f t="shared" si="0"/>
        <v>0</v>
      </c>
      <c r="H31" s="151">
        <f t="shared" si="1"/>
        <v>0</v>
      </c>
      <c r="J31" s="139">
        <v>0</v>
      </c>
      <c r="K31" s="151">
        <f t="shared" si="2"/>
        <v>0</v>
      </c>
      <c r="L31" s="151">
        <f t="shared" si="3"/>
        <v>0</v>
      </c>
      <c r="N31" s="136">
        <v>0</v>
      </c>
      <c r="O31" s="151">
        <f t="shared" si="4"/>
        <v>0</v>
      </c>
      <c r="P31" s="151">
        <f t="shared" si="5"/>
        <v>0</v>
      </c>
      <c r="R31" s="139">
        <v>0</v>
      </c>
      <c r="S31" s="151">
        <f t="shared" si="6"/>
        <v>0</v>
      </c>
      <c r="T31" s="151">
        <f t="shared" si="7"/>
        <v>0</v>
      </c>
      <c r="V31" s="139">
        <v>0</v>
      </c>
      <c r="W31" s="151">
        <f t="shared" si="8"/>
        <v>0</v>
      </c>
      <c r="X31" s="151">
        <f t="shared" si="9"/>
        <v>0</v>
      </c>
      <c r="Z31" s="139">
        <v>0</v>
      </c>
      <c r="AA31" s="151">
        <f t="shared" si="10"/>
        <v>0</v>
      </c>
      <c r="AB31" s="151">
        <f t="shared" si="11"/>
        <v>0</v>
      </c>
      <c r="AD31" s="139"/>
      <c r="AF31" s="139"/>
      <c r="AH31" s="139">
        <v>0</v>
      </c>
      <c r="AI31" s="151">
        <f t="shared" si="12"/>
        <v>0</v>
      </c>
      <c r="AJ31" s="151">
        <f t="shared" si="13"/>
        <v>0</v>
      </c>
      <c r="AL31" s="139">
        <v>0</v>
      </c>
      <c r="AM31" s="151">
        <f t="shared" si="14"/>
        <v>0</v>
      </c>
      <c r="AN31" s="151">
        <f t="shared" si="15"/>
        <v>0</v>
      </c>
      <c r="AP31" s="139">
        <v>0</v>
      </c>
      <c r="AQ31" s="151">
        <f t="shared" si="16"/>
        <v>0</v>
      </c>
      <c r="AR31" s="151">
        <f t="shared" si="17"/>
        <v>0</v>
      </c>
      <c r="AT31" s="195">
        <v>0</v>
      </c>
      <c r="AU31" s="151">
        <f t="shared" si="18"/>
        <v>0</v>
      </c>
      <c r="AV31" s="151">
        <f t="shared" si="19"/>
        <v>0</v>
      </c>
      <c r="AW31" s="196"/>
      <c r="AX31" s="195">
        <v>0</v>
      </c>
      <c r="AY31" s="151">
        <f t="shared" si="20"/>
        <v>0</v>
      </c>
      <c r="AZ31" s="151">
        <f t="shared" si="21"/>
        <v>0</v>
      </c>
      <c r="BA31" s="162">
        <f t="shared" si="22"/>
        <v>0</v>
      </c>
      <c r="BB31" s="139">
        <v>0</v>
      </c>
      <c r="BC31" s="151">
        <f t="shared" si="23"/>
        <v>0</v>
      </c>
      <c r="BD31" s="151">
        <f t="shared" si="24"/>
        <v>0</v>
      </c>
      <c r="BF31" s="139">
        <v>0</v>
      </c>
      <c r="BG31" s="151">
        <f t="shared" si="25"/>
        <v>0</v>
      </c>
      <c r="BH31" s="151">
        <f t="shared" si="26"/>
        <v>0</v>
      </c>
      <c r="BJ31" s="139">
        <v>0</v>
      </c>
      <c r="BK31" s="151">
        <f t="shared" si="27"/>
        <v>0</v>
      </c>
      <c r="BL31" s="151">
        <f t="shared" si="28"/>
        <v>0</v>
      </c>
      <c r="BN31" s="139">
        <v>0</v>
      </c>
      <c r="BO31" s="151">
        <f t="shared" si="29"/>
        <v>0</v>
      </c>
      <c r="BP31" s="151">
        <f t="shared" si="30"/>
        <v>0</v>
      </c>
      <c r="BR31" s="139">
        <v>0</v>
      </c>
      <c r="BS31" s="151">
        <f t="shared" si="31"/>
        <v>0</v>
      </c>
      <c r="BT31" s="151">
        <f t="shared" si="32"/>
        <v>0</v>
      </c>
      <c r="BV31" s="139">
        <v>0</v>
      </c>
      <c r="BW31" s="151">
        <f t="shared" si="33"/>
        <v>0</v>
      </c>
      <c r="BX31" s="151">
        <f t="shared" si="34"/>
        <v>0</v>
      </c>
    </row>
    <row r="34" spans="1:76" ht="23.5" x14ac:dyDescent="0.55000000000000004">
      <c r="A34" s="170" t="s">
        <v>296</v>
      </c>
      <c r="B34" s="170"/>
      <c r="C34" s="170"/>
      <c r="D34" s="170">
        <v>5.9560000000000004</v>
      </c>
      <c r="E34" s="170"/>
      <c r="F34" s="244">
        <v>14.5</v>
      </c>
      <c r="G34" s="244"/>
      <c r="H34" s="244"/>
      <c r="I34" s="170"/>
      <c r="J34" s="245">
        <v>14.73</v>
      </c>
      <c r="K34" s="245"/>
      <c r="L34" s="245"/>
      <c r="M34" s="170"/>
      <c r="N34" s="170"/>
      <c r="O34" s="170"/>
      <c r="P34" s="170"/>
      <c r="Q34" s="170"/>
      <c r="R34" s="170">
        <v>14.95</v>
      </c>
      <c r="S34" s="170"/>
      <c r="T34" s="170"/>
      <c r="U34" s="170"/>
      <c r="V34" s="244">
        <v>15.52</v>
      </c>
      <c r="W34" s="244"/>
      <c r="X34" s="244"/>
      <c r="Z34" s="244">
        <v>16.100000000000001</v>
      </c>
      <c r="AA34" s="244"/>
      <c r="AB34" s="244"/>
      <c r="AC34" s="170"/>
      <c r="AD34" s="170">
        <v>17.350000000000001</v>
      </c>
      <c r="AE34" s="170"/>
      <c r="AF34" s="170">
        <v>18</v>
      </c>
      <c r="AH34" s="245">
        <v>18.79</v>
      </c>
      <c r="AI34" s="245"/>
      <c r="AJ34" s="245"/>
      <c r="AL34" s="245">
        <v>18.899999999999999</v>
      </c>
      <c r="AM34" s="245"/>
      <c r="AN34" s="245"/>
      <c r="AP34" s="244">
        <v>19.39</v>
      </c>
      <c r="AQ34" s="244"/>
      <c r="AR34" s="244"/>
      <c r="AT34" s="244">
        <v>20.6</v>
      </c>
      <c r="AU34" s="244"/>
      <c r="AV34" s="244"/>
      <c r="AX34" s="170">
        <v>22.22</v>
      </c>
      <c r="AY34" s="170"/>
      <c r="AZ34" s="170"/>
      <c r="BB34" s="244">
        <v>22.51</v>
      </c>
      <c r="BC34" s="244"/>
      <c r="BD34" s="244"/>
      <c r="BE34" s="170"/>
      <c r="BF34" s="244">
        <v>23.48</v>
      </c>
      <c r="BG34" s="244"/>
      <c r="BH34" s="244"/>
      <c r="BI34" s="170"/>
      <c r="BJ34" s="244">
        <v>23.48</v>
      </c>
      <c r="BK34" s="244"/>
      <c r="BL34" s="244"/>
      <c r="BN34" s="244">
        <v>25</v>
      </c>
      <c r="BO34" s="244"/>
      <c r="BP34" s="244"/>
      <c r="BQ34" s="170"/>
      <c r="BR34" s="244">
        <v>30</v>
      </c>
      <c r="BS34" s="244"/>
      <c r="BT34" s="244"/>
      <c r="BU34" s="170"/>
      <c r="BV34" s="244">
        <v>26.33</v>
      </c>
      <c r="BW34" s="244"/>
      <c r="BX34" s="244"/>
    </row>
    <row r="35" spans="1:76" x14ac:dyDescent="0.35">
      <c r="A35" s="145" t="s">
        <v>46</v>
      </c>
      <c r="B35" s="182"/>
      <c r="C35" s="182"/>
      <c r="D35" s="145" t="s">
        <v>294</v>
      </c>
      <c r="E35" s="182"/>
      <c r="F35" s="145" t="s">
        <v>280</v>
      </c>
      <c r="G35" s="145" t="s">
        <v>282</v>
      </c>
      <c r="H35" s="145" t="s">
        <v>152</v>
      </c>
      <c r="I35" s="182"/>
      <c r="J35" s="145" t="s">
        <v>279</v>
      </c>
      <c r="K35" s="145" t="s">
        <v>282</v>
      </c>
      <c r="L35" s="145" t="s">
        <v>152</v>
      </c>
      <c r="M35" s="182"/>
      <c r="N35" s="145" t="s">
        <v>455</v>
      </c>
      <c r="O35" s="145" t="s">
        <v>282</v>
      </c>
      <c r="P35" s="145" t="s">
        <v>152</v>
      </c>
      <c r="Q35" s="182"/>
      <c r="R35" s="145" t="s">
        <v>278</v>
      </c>
      <c r="S35" s="145" t="s">
        <v>282</v>
      </c>
      <c r="T35" s="145" t="s">
        <v>152</v>
      </c>
      <c r="U35" s="182"/>
      <c r="V35" s="145" t="s">
        <v>454</v>
      </c>
      <c r="W35" s="145" t="s">
        <v>282</v>
      </c>
      <c r="X35" s="145" t="s">
        <v>152</v>
      </c>
      <c r="Z35" s="145" t="s">
        <v>453</v>
      </c>
      <c r="AA35" s="145" t="s">
        <v>282</v>
      </c>
      <c r="AB35" s="145" t="s">
        <v>152</v>
      </c>
      <c r="AC35" s="182"/>
      <c r="AD35" s="145" t="s">
        <v>452</v>
      </c>
      <c r="AE35" s="182"/>
      <c r="AF35" s="182" t="s">
        <v>451</v>
      </c>
      <c r="AH35" s="145" t="s">
        <v>450</v>
      </c>
      <c r="AI35" s="145" t="s">
        <v>282</v>
      </c>
      <c r="AJ35" s="145" t="s">
        <v>152</v>
      </c>
      <c r="AL35" s="145" t="s">
        <v>449</v>
      </c>
      <c r="AM35" s="145" t="s">
        <v>282</v>
      </c>
      <c r="AN35" s="145" t="s">
        <v>152</v>
      </c>
      <c r="AP35" s="145" t="s">
        <v>286</v>
      </c>
      <c r="AQ35" s="145" t="s">
        <v>282</v>
      </c>
      <c r="AR35" s="145" t="s">
        <v>152</v>
      </c>
      <c r="AT35" s="145" t="s">
        <v>448</v>
      </c>
      <c r="AU35" s="145" t="s">
        <v>282</v>
      </c>
      <c r="AV35" s="145" t="s">
        <v>152</v>
      </c>
      <c r="AX35" s="145" t="s">
        <v>434</v>
      </c>
      <c r="AY35" s="145" t="s">
        <v>282</v>
      </c>
      <c r="AZ35" s="145" t="s">
        <v>152</v>
      </c>
      <c r="BB35" s="145" t="s">
        <v>434</v>
      </c>
      <c r="BC35" s="145" t="s">
        <v>282</v>
      </c>
      <c r="BD35" s="145" t="s">
        <v>152</v>
      </c>
      <c r="BE35" s="182"/>
      <c r="BF35" s="192" t="s">
        <v>447</v>
      </c>
      <c r="BG35" s="145" t="s">
        <v>282</v>
      </c>
      <c r="BH35" s="145" t="s">
        <v>152</v>
      </c>
      <c r="BI35" s="182"/>
      <c r="BJ35" s="145" t="s">
        <v>432</v>
      </c>
      <c r="BK35" s="145" t="s">
        <v>282</v>
      </c>
      <c r="BL35" s="145" t="s">
        <v>152</v>
      </c>
      <c r="BN35" s="145" t="s">
        <v>283</v>
      </c>
      <c r="BO35" s="145" t="s">
        <v>282</v>
      </c>
      <c r="BP35" s="145" t="s">
        <v>152</v>
      </c>
      <c r="BQ35" s="182"/>
      <c r="BR35" s="145" t="s">
        <v>446</v>
      </c>
      <c r="BS35" s="145" t="s">
        <v>282</v>
      </c>
      <c r="BT35" s="145" t="s">
        <v>152</v>
      </c>
      <c r="BU35" s="182"/>
      <c r="BV35" s="192" t="s">
        <v>445</v>
      </c>
      <c r="BW35" s="145" t="s">
        <v>282</v>
      </c>
      <c r="BX35" s="145" t="s">
        <v>152</v>
      </c>
    </row>
    <row r="36" spans="1:76" x14ac:dyDescent="0.35">
      <c r="A36" s="138">
        <v>600</v>
      </c>
      <c r="B36" s="135">
        <v>1</v>
      </c>
      <c r="C36" s="135"/>
      <c r="D36" s="151">
        <v>15364032.619999999</v>
      </c>
      <c r="E36" s="135"/>
      <c r="F36" s="136">
        <v>0</v>
      </c>
      <c r="G36" s="151">
        <f t="shared" ref="G36:G54" si="36">F36/D36*B36</f>
        <v>0</v>
      </c>
      <c r="H36" s="151">
        <f t="shared" ref="H36:H54" si="37">G36*0.005/$C$3*$F$7/$N$7</f>
        <v>0</v>
      </c>
      <c r="I36" s="135"/>
      <c r="J36" s="136">
        <v>0</v>
      </c>
      <c r="K36" s="151">
        <f t="shared" ref="K36:K54" si="38">J36/D36*B36</f>
        <v>0</v>
      </c>
      <c r="L36" s="151">
        <f t="shared" ref="L36:L54" si="39">K36*0.005/$C$3*$J$7/$N$7</f>
        <v>0</v>
      </c>
      <c r="N36" s="136">
        <v>83098041.900000006</v>
      </c>
      <c r="O36" s="151">
        <f t="shared" ref="O36:O56" si="40">N36/D36*B36</f>
        <v>5.408608791407266</v>
      </c>
      <c r="P36" s="151">
        <f t="shared" ref="P36:P56" si="41">O36/$C$3*$D$3</f>
        <v>7.6896140665610917E-3</v>
      </c>
      <c r="Q36" s="135"/>
      <c r="R36" s="136">
        <v>0</v>
      </c>
      <c r="S36" s="151">
        <f t="shared" ref="S36:S56" si="42">R36/D36*B36</f>
        <v>0</v>
      </c>
      <c r="T36" s="151">
        <f t="shared" ref="T36:T56" si="43">S36*0.005/$C$3*$R$7/$N$7</f>
        <v>0</v>
      </c>
      <c r="U36" s="135"/>
      <c r="V36" s="136">
        <v>0</v>
      </c>
      <c r="W36" s="151">
        <f t="shared" ref="W36:W54" si="44">V36/D36*B36</f>
        <v>0</v>
      </c>
      <c r="X36" s="151">
        <f t="shared" ref="X36:X54" si="45">W36*0.005/$C$3*$V$7/$N$7</f>
        <v>0</v>
      </c>
      <c r="Z36" s="136">
        <v>0</v>
      </c>
      <c r="AA36" s="151">
        <f t="shared" ref="AA36:AA56" si="46">Z36/D36*B36</f>
        <v>0</v>
      </c>
      <c r="AB36" s="151">
        <f t="shared" ref="AB36:AB56" si="47">AA36*0.005/$C$3*$Z$7/$N$7</f>
        <v>0</v>
      </c>
      <c r="AD36" s="136">
        <v>0</v>
      </c>
      <c r="AF36" s="136">
        <v>166145.28</v>
      </c>
      <c r="AH36" s="136">
        <v>0</v>
      </c>
      <c r="AI36" s="151">
        <f t="shared" ref="AI36:AI54" si="48">AH36/D36*B36</f>
        <v>0</v>
      </c>
      <c r="AJ36" s="151">
        <f t="shared" ref="AJ36:AJ54" si="49">AI36*0.005/$C$3*$AH$7/$N$7</f>
        <v>0</v>
      </c>
      <c r="AL36" s="136">
        <v>0</v>
      </c>
      <c r="AM36" s="151">
        <f t="shared" ref="AM36:AM55" si="50">AL36/D36*B36</f>
        <v>0</v>
      </c>
      <c r="AN36" s="151">
        <f t="shared" ref="AN36:AN55" si="51">AM36*0.005/$C$3*$AL$7/$N$7</f>
        <v>0</v>
      </c>
      <c r="AP36" s="136">
        <v>0</v>
      </c>
      <c r="AQ36" s="151">
        <f t="shared" ref="AQ36:AQ55" si="52">AP36/D36*B36</f>
        <v>0</v>
      </c>
      <c r="AR36" s="151">
        <f t="shared" ref="AR36:AR55" si="53">AQ36*0.005/$C$3*$AP$7/$N$7</f>
        <v>0</v>
      </c>
      <c r="AT36" s="136">
        <v>0</v>
      </c>
      <c r="AU36" s="151">
        <f t="shared" ref="AU36:AU53" si="54">AT36/D36*B36</f>
        <v>0</v>
      </c>
      <c r="AV36" s="151">
        <f t="shared" ref="AV36:AV53" si="55">AU36*0.005/$C$3*$AT$7/$N$7</f>
        <v>0</v>
      </c>
      <c r="AX36" s="136">
        <v>0</v>
      </c>
      <c r="AY36" s="151">
        <f t="shared" ref="AY36:AY55" si="56">AX36/D36*B36</f>
        <v>0</v>
      </c>
      <c r="AZ36" s="151">
        <f t="shared" ref="AZ36:AZ55" si="57">AY36*0.005/$C$3*$AX$7/$N$7</f>
        <v>0</v>
      </c>
      <c r="BB36" s="136">
        <v>0</v>
      </c>
      <c r="BC36" s="151">
        <f t="shared" ref="BC36:BC55" si="58">BB36/D36*B36</f>
        <v>0</v>
      </c>
      <c r="BD36" s="151">
        <f t="shared" ref="BD36:BD55" si="59">BC36*0.005/$C$3*$BB$7/$N$7</f>
        <v>0</v>
      </c>
      <c r="BF36" s="136">
        <v>0</v>
      </c>
      <c r="BG36" s="151">
        <f t="shared" ref="BG36:BG55" si="60">BF36/D36*B36</f>
        <v>0</v>
      </c>
      <c r="BH36" s="151">
        <f t="shared" ref="BH36:BH55" si="61">BG36*0.005/$C$3*$BF$7/$N$7</f>
        <v>0</v>
      </c>
      <c r="BJ36" s="136">
        <v>0</v>
      </c>
      <c r="BK36" s="151">
        <f t="shared" ref="BK36:BK55" si="62">BJ36/D36*B36</f>
        <v>0</v>
      </c>
      <c r="BL36" s="151">
        <f t="shared" ref="BL36:BL55" si="63">BK36*0.005/$C$3*$BJ$7/$N$7</f>
        <v>0</v>
      </c>
      <c r="BN36" s="136">
        <v>0</v>
      </c>
      <c r="BO36" s="151">
        <f t="shared" ref="BO36:BO55" si="64">BN36/D36*B36</f>
        <v>0</v>
      </c>
      <c r="BP36" s="151">
        <f t="shared" ref="BP36:BP55" si="65">BO36*0.005/$C$3*$BN$7/$N$7</f>
        <v>0</v>
      </c>
      <c r="BR36" s="136">
        <v>0</v>
      </c>
      <c r="BS36" s="151">
        <f t="shared" ref="BS36:BS55" si="66">BR36/D36*B36</f>
        <v>0</v>
      </c>
      <c r="BT36" s="151">
        <f t="shared" ref="BT36:BT55" si="67">BS36*0.005/$C$3*$BR$7/$N$7</f>
        <v>0</v>
      </c>
      <c r="BV36" s="136">
        <v>0</v>
      </c>
      <c r="BW36" s="151">
        <f t="shared" ref="BW36:BW55" si="68">BV36/D36*B36</f>
        <v>0</v>
      </c>
      <c r="BX36" s="151">
        <f t="shared" ref="BX36:BX55" si="69">BW36*0.005/$C$3*$BV$7/$N$7</f>
        <v>0</v>
      </c>
    </row>
    <row r="37" spans="1:76" x14ac:dyDescent="0.35">
      <c r="A37" s="138">
        <v>625</v>
      </c>
      <c r="B37" s="141">
        <f t="shared" ref="B37:B56" si="70">A37/$A$36</f>
        <v>1.0416666666666667</v>
      </c>
      <c r="C37" s="141"/>
      <c r="D37" s="151">
        <v>16688586.380000001</v>
      </c>
      <c r="E37" s="141"/>
      <c r="F37" s="136">
        <v>0</v>
      </c>
      <c r="G37" s="151">
        <f t="shared" si="36"/>
        <v>0</v>
      </c>
      <c r="H37" s="151">
        <f t="shared" si="37"/>
        <v>0</v>
      </c>
      <c r="I37" s="141"/>
      <c r="J37" s="136">
        <v>0</v>
      </c>
      <c r="K37" s="151">
        <f t="shared" si="38"/>
        <v>0</v>
      </c>
      <c r="L37" s="151">
        <f t="shared" si="39"/>
        <v>0</v>
      </c>
      <c r="N37" s="136">
        <v>68235784.299999997</v>
      </c>
      <c r="O37" s="151">
        <f t="shared" si="40"/>
        <v>4.2591349776844716</v>
      </c>
      <c r="P37" s="151">
        <f t="shared" si="41"/>
        <v>6.0553657139738072E-3</v>
      </c>
      <c r="Q37" s="141"/>
      <c r="R37" s="136">
        <v>0</v>
      </c>
      <c r="S37" s="151">
        <f t="shared" si="42"/>
        <v>0</v>
      </c>
      <c r="T37" s="151">
        <f t="shared" si="43"/>
        <v>0</v>
      </c>
      <c r="U37" s="141"/>
      <c r="V37" s="136">
        <v>0</v>
      </c>
      <c r="W37" s="151">
        <f t="shared" si="44"/>
        <v>0</v>
      </c>
      <c r="X37" s="151">
        <f t="shared" si="45"/>
        <v>0</v>
      </c>
      <c r="Z37" s="136">
        <v>0</v>
      </c>
      <c r="AA37" s="151">
        <f t="shared" si="46"/>
        <v>0</v>
      </c>
      <c r="AB37" s="151">
        <f t="shared" si="47"/>
        <v>0</v>
      </c>
      <c r="AD37" s="136">
        <v>0</v>
      </c>
      <c r="AF37" s="136">
        <v>169391.72</v>
      </c>
      <c r="AH37" s="136">
        <v>0</v>
      </c>
      <c r="AI37" s="151">
        <f t="shared" si="48"/>
        <v>0</v>
      </c>
      <c r="AJ37" s="151">
        <f t="shared" si="49"/>
        <v>0</v>
      </c>
      <c r="AL37" s="136">
        <v>0</v>
      </c>
      <c r="AM37" s="151">
        <f t="shared" si="50"/>
        <v>0</v>
      </c>
      <c r="AN37" s="151">
        <f t="shared" si="51"/>
        <v>0</v>
      </c>
      <c r="AP37" s="136">
        <v>0</v>
      </c>
      <c r="AQ37" s="151">
        <f t="shared" si="52"/>
        <v>0</v>
      </c>
      <c r="AR37" s="151">
        <f t="shared" si="53"/>
        <v>0</v>
      </c>
      <c r="AT37" s="136">
        <v>0</v>
      </c>
      <c r="AU37" s="151">
        <f t="shared" si="54"/>
        <v>0</v>
      </c>
      <c r="AV37" s="151">
        <f t="shared" si="55"/>
        <v>0</v>
      </c>
      <c r="AX37" s="136">
        <v>0</v>
      </c>
      <c r="AY37" s="151">
        <f t="shared" si="56"/>
        <v>0</v>
      </c>
      <c r="AZ37" s="151">
        <f t="shared" si="57"/>
        <v>0</v>
      </c>
      <c r="BB37" s="136">
        <v>0</v>
      </c>
      <c r="BC37" s="151">
        <f t="shared" si="58"/>
        <v>0</v>
      </c>
      <c r="BD37" s="151">
        <f t="shared" si="59"/>
        <v>0</v>
      </c>
      <c r="BF37" s="136">
        <v>0</v>
      </c>
      <c r="BG37" s="151">
        <f t="shared" si="60"/>
        <v>0</v>
      </c>
      <c r="BH37" s="151">
        <f t="shared" si="61"/>
        <v>0</v>
      </c>
      <c r="BJ37" s="136">
        <v>0</v>
      </c>
      <c r="BK37" s="151">
        <f t="shared" si="62"/>
        <v>0</v>
      </c>
      <c r="BL37" s="151">
        <f t="shared" si="63"/>
        <v>0</v>
      </c>
      <c r="BN37" s="136">
        <v>0</v>
      </c>
      <c r="BO37" s="151">
        <f t="shared" si="64"/>
        <v>0</v>
      </c>
      <c r="BP37" s="151">
        <f t="shared" si="65"/>
        <v>0</v>
      </c>
      <c r="BR37" s="136">
        <v>0</v>
      </c>
      <c r="BS37" s="151">
        <f t="shared" si="66"/>
        <v>0</v>
      </c>
      <c r="BT37" s="151">
        <f t="shared" si="67"/>
        <v>0</v>
      </c>
      <c r="BV37" s="136">
        <v>0</v>
      </c>
      <c r="BW37" s="151">
        <f t="shared" si="68"/>
        <v>0</v>
      </c>
      <c r="BX37" s="151">
        <f t="shared" si="69"/>
        <v>0</v>
      </c>
    </row>
    <row r="38" spans="1:76" x14ac:dyDescent="0.35">
      <c r="A38" s="138">
        <v>650</v>
      </c>
      <c r="B38" s="141">
        <f t="shared" si="70"/>
        <v>1.0833333333333333</v>
      </c>
      <c r="C38" s="141"/>
      <c r="D38" s="151">
        <v>16001180.91</v>
      </c>
      <c r="E38" s="141"/>
      <c r="F38" s="136">
        <v>0</v>
      </c>
      <c r="G38" s="151">
        <f t="shared" si="36"/>
        <v>0</v>
      </c>
      <c r="H38" s="151">
        <f t="shared" si="37"/>
        <v>0</v>
      </c>
      <c r="I38" s="141"/>
      <c r="J38" s="136">
        <v>0</v>
      </c>
      <c r="K38" s="151">
        <f t="shared" si="38"/>
        <v>0</v>
      </c>
      <c r="L38" s="151">
        <f t="shared" si="39"/>
        <v>0</v>
      </c>
      <c r="N38" s="136">
        <v>65861264.700000003</v>
      </c>
      <c r="O38" s="151">
        <f t="shared" si="40"/>
        <v>4.4590273571877264</v>
      </c>
      <c r="P38" s="151">
        <f t="shared" si="41"/>
        <v>6.339559914831633E-3</v>
      </c>
      <c r="Q38" s="141"/>
      <c r="R38" s="136">
        <v>0</v>
      </c>
      <c r="S38" s="151">
        <f t="shared" si="42"/>
        <v>0</v>
      </c>
      <c r="T38" s="151">
        <f t="shared" si="43"/>
        <v>0</v>
      </c>
      <c r="U38" s="141"/>
      <c r="V38" s="136">
        <v>0</v>
      </c>
      <c r="W38" s="151">
        <f t="shared" si="44"/>
        <v>0</v>
      </c>
      <c r="X38" s="151">
        <f t="shared" si="45"/>
        <v>0</v>
      </c>
      <c r="Z38" s="136">
        <v>0</v>
      </c>
      <c r="AA38" s="151">
        <f t="shared" si="46"/>
        <v>0</v>
      </c>
      <c r="AB38" s="151">
        <f t="shared" si="47"/>
        <v>0</v>
      </c>
      <c r="AD38" s="136">
        <v>0</v>
      </c>
      <c r="AF38" s="136">
        <v>138248.35</v>
      </c>
      <c r="AH38" s="136">
        <v>0</v>
      </c>
      <c r="AI38" s="151">
        <f t="shared" si="48"/>
        <v>0</v>
      </c>
      <c r="AJ38" s="151">
        <f t="shared" si="49"/>
        <v>0</v>
      </c>
      <c r="AL38" s="136">
        <v>0</v>
      </c>
      <c r="AM38" s="151">
        <f t="shared" si="50"/>
        <v>0</v>
      </c>
      <c r="AN38" s="151">
        <f t="shared" si="51"/>
        <v>0</v>
      </c>
      <c r="AP38" s="136">
        <v>0</v>
      </c>
      <c r="AQ38" s="151">
        <f t="shared" si="52"/>
        <v>0</v>
      </c>
      <c r="AR38" s="151">
        <f t="shared" si="53"/>
        <v>0</v>
      </c>
      <c r="AT38" s="136">
        <v>0</v>
      </c>
      <c r="AU38" s="151">
        <f t="shared" si="54"/>
        <v>0</v>
      </c>
      <c r="AV38" s="151">
        <f t="shared" si="55"/>
        <v>0</v>
      </c>
      <c r="AX38" s="136">
        <v>0</v>
      </c>
      <c r="AY38" s="151">
        <f t="shared" si="56"/>
        <v>0</v>
      </c>
      <c r="AZ38" s="151">
        <f t="shared" si="57"/>
        <v>0</v>
      </c>
      <c r="BB38" s="136">
        <v>0</v>
      </c>
      <c r="BC38" s="151">
        <f t="shared" si="58"/>
        <v>0</v>
      </c>
      <c r="BD38" s="151">
        <f t="shared" si="59"/>
        <v>0</v>
      </c>
      <c r="BF38" s="136">
        <v>0</v>
      </c>
      <c r="BG38" s="151">
        <f t="shared" si="60"/>
        <v>0</v>
      </c>
      <c r="BH38" s="151">
        <f t="shared" si="61"/>
        <v>0</v>
      </c>
      <c r="BJ38" s="136">
        <v>0</v>
      </c>
      <c r="BK38" s="151">
        <f t="shared" si="62"/>
        <v>0</v>
      </c>
      <c r="BL38" s="151">
        <f t="shared" si="63"/>
        <v>0</v>
      </c>
      <c r="BN38" s="136">
        <v>0</v>
      </c>
      <c r="BO38" s="151">
        <f t="shared" si="64"/>
        <v>0</v>
      </c>
      <c r="BP38" s="151">
        <f t="shared" si="65"/>
        <v>0</v>
      </c>
      <c r="BR38" s="136">
        <v>0</v>
      </c>
      <c r="BS38" s="151">
        <f t="shared" si="66"/>
        <v>0</v>
      </c>
      <c r="BT38" s="151">
        <f t="shared" si="67"/>
        <v>0</v>
      </c>
      <c r="BV38" s="136">
        <v>0</v>
      </c>
      <c r="BW38" s="151">
        <f t="shared" si="68"/>
        <v>0</v>
      </c>
      <c r="BX38" s="151">
        <f t="shared" si="69"/>
        <v>0</v>
      </c>
    </row>
    <row r="39" spans="1:76" x14ac:dyDescent="0.35">
      <c r="A39" s="138">
        <v>675</v>
      </c>
      <c r="B39" s="141">
        <f t="shared" si="70"/>
        <v>1.125</v>
      </c>
      <c r="C39" s="141"/>
      <c r="D39" s="151">
        <v>16556508.300000001</v>
      </c>
      <c r="E39" s="141"/>
      <c r="F39" s="136">
        <v>0</v>
      </c>
      <c r="G39" s="151">
        <f t="shared" si="36"/>
        <v>0</v>
      </c>
      <c r="H39" s="151">
        <f t="shared" si="37"/>
        <v>0</v>
      </c>
      <c r="I39" s="141"/>
      <c r="J39" s="136">
        <v>0</v>
      </c>
      <c r="K39" s="151">
        <f t="shared" si="38"/>
        <v>0</v>
      </c>
      <c r="L39" s="151">
        <f t="shared" si="39"/>
        <v>0</v>
      </c>
      <c r="N39" s="136">
        <v>54528326.600000001</v>
      </c>
      <c r="O39" s="151">
        <f t="shared" si="40"/>
        <v>3.7051512500978241</v>
      </c>
      <c r="P39" s="151">
        <f t="shared" si="41"/>
        <v>5.2677470806823728E-3</v>
      </c>
      <c r="Q39" s="141"/>
      <c r="R39" s="136">
        <v>0</v>
      </c>
      <c r="S39" s="151">
        <f t="shared" si="42"/>
        <v>0</v>
      </c>
      <c r="T39" s="151">
        <f t="shared" si="43"/>
        <v>0</v>
      </c>
      <c r="U39" s="141"/>
      <c r="V39" s="136">
        <v>0</v>
      </c>
      <c r="W39" s="151">
        <f t="shared" si="44"/>
        <v>0</v>
      </c>
      <c r="X39" s="151">
        <f t="shared" si="45"/>
        <v>0</v>
      </c>
      <c r="Z39" s="136">
        <v>0</v>
      </c>
      <c r="AA39" s="151">
        <f t="shared" si="46"/>
        <v>0</v>
      </c>
      <c r="AB39" s="151">
        <f t="shared" si="47"/>
        <v>0</v>
      </c>
      <c r="AD39" s="136">
        <v>0</v>
      </c>
      <c r="AF39" s="136">
        <v>90399.7</v>
      </c>
      <c r="AH39" s="136">
        <v>0</v>
      </c>
      <c r="AI39" s="151">
        <f t="shared" si="48"/>
        <v>0</v>
      </c>
      <c r="AJ39" s="151">
        <f t="shared" si="49"/>
        <v>0</v>
      </c>
      <c r="AL39" s="136">
        <v>0</v>
      </c>
      <c r="AM39" s="151">
        <f t="shared" si="50"/>
        <v>0</v>
      </c>
      <c r="AN39" s="151">
        <f t="shared" si="51"/>
        <v>0</v>
      </c>
      <c r="AP39" s="136">
        <v>0</v>
      </c>
      <c r="AQ39" s="151">
        <f t="shared" si="52"/>
        <v>0</v>
      </c>
      <c r="AR39" s="151">
        <f t="shared" si="53"/>
        <v>0</v>
      </c>
      <c r="AT39" s="136">
        <v>0</v>
      </c>
      <c r="AU39" s="151">
        <f t="shared" si="54"/>
        <v>0</v>
      </c>
      <c r="AV39" s="151">
        <f t="shared" si="55"/>
        <v>0</v>
      </c>
      <c r="AX39" s="136">
        <v>0</v>
      </c>
      <c r="AY39" s="151">
        <f t="shared" si="56"/>
        <v>0</v>
      </c>
      <c r="AZ39" s="151">
        <f t="shared" si="57"/>
        <v>0</v>
      </c>
      <c r="BB39" s="136">
        <v>0</v>
      </c>
      <c r="BC39" s="151">
        <f t="shared" si="58"/>
        <v>0</v>
      </c>
      <c r="BD39" s="151">
        <f t="shared" si="59"/>
        <v>0</v>
      </c>
      <c r="BF39" s="136">
        <v>0</v>
      </c>
      <c r="BG39" s="151">
        <f t="shared" si="60"/>
        <v>0</v>
      </c>
      <c r="BH39" s="151">
        <f t="shared" si="61"/>
        <v>0</v>
      </c>
      <c r="BJ39" s="136">
        <v>0</v>
      </c>
      <c r="BK39" s="151">
        <f t="shared" si="62"/>
        <v>0</v>
      </c>
      <c r="BL39" s="151">
        <f t="shared" si="63"/>
        <v>0</v>
      </c>
      <c r="BN39" s="136">
        <v>0</v>
      </c>
      <c r="BO39" s="151">
        <f t="shared" si="64"/>
        <v>0</v>
      </c>
      <c r="BP39" s="151">
        <f t="shared" si="65"/>
        <v>0</v>
      </c>
      <c r="BR39" s="136">
        <v>0</v>
      </c>
      <c r="BS39" s="151">
        <f t="shared" si="66"/>
        <v>0</v>
      </c>
      <c r="BT39" s="151">
        <f t="shared" si="67"/>
        <v>0</v>
      </c>
      <c r="BV39" s="136">
        <v>0</v>
      </c>
      <c r="BW39" s="151">
        <f t="shared" si="68"/>
        <v>0</v>
      </c>
      <c r="BX39" s="151">
        <f t="shared" si="69"/>
        <v>0</v>
      </c>
    </row>
    <row r="40" spans="1:76" x14ac:dyDescent="0.35">
      <c r="A40" s="138">
        <v>700</v>
      </c>
      <c r="B40" s="141">
        <f t="shared" si="70"/>
        <v>1.1666666666666667</v>
      </c>
      <c r="C40" s="141"/>
      <c r="D40" s="151">
        <v>23681735</v>
      </c>
      <c r="E40" s="141"/>
      <c r="F40" s="136">
        <v>0</v>
      </c>
      <c r="G40" s="151">
        <f t="shared" si="36"/>
        <v>0</v>
      </c>
      <c r="H40" s="151">
        <f t="shared" si="37"/>
        <v>0</v>
      </c>
      <c r="I40" s="141"/>
      <c r="J40" s="136">
        <v>0</v>
      </c>
      <c r="K40" s="151">
        <f t="shared" si="38"/>
        <v>0</v>
      </c>
      <c r="L40" s="151">
        <f t="shared" si="39"/>
        <v>0</v>
      </c>
      <c r="N40" s="136">
        <v>83259124.299999997</v>
      </c>
      <c r="O40" s="151">
        <f t="shared" si="40"/>
        <v>4.10171150959449</v>
      </c>
      <c r="P40" s="151">
        <f t="shared" si="41"/>
        <v>5.8315510952210636E-3</v>
      </c>
      <c r="Q40" s="141"/>
      <c r="R40" s="136">
        <v>0</v>
      </c>
      <c r="S40" s="151">
        <f t="shared" si="42"/>
        <v>0</v>
      </c>
      <c r="T40" s="151">
        <f t="shared" si="43"/>
        <v>0</v>
      </c>
      <c r="U40" s="141"/>
      <c r="V40" s="136">
        <v>0</v>
      </c>
      <c r="W40" s="151">
        <f t="shared" si="44"/>
        <v>0</v>
      </c>
      <c r="X40" s="151">
        <f t="shared" si="45"/>
        <v>0</v>
      </c>
      <c r="Z40" s="136">
        <v>0</v>
      </c>
      <c r="AA40" s="151">
        <f t="shared" si="46"/>
        <v>0</v>
      </c>
      <c r="AB40" s="151">
        <f t="shared" si="47"/>
        <v>0</v>
      </c>
      <c r="AD40" s="136">
        <v>0</v>
      </c>
      <c r="AF40" s="136">
        <v>168594.19</v>
      </c>
      <c r="AH40" s="136">
        <v>0</v>
      </c>
      <c r="AI40" s="151">
        <f t="shared" si="48"/>
        <v>0</v>
      </c>
      <c r="AJ40" s="151">
        <f t="shared" si="49"/>
        <v>0</v>
      </c>
      <c r="AL40" s="136">
        <v>0</v>
      </c>
      <c r="AM40" s="151">
        <f t="shared" si="50"/>
        <v>0</v>
      </c>
      <c r="AN40" s="151">
        <f t="shared" si="51"/>
        <v>0</v>
      </c>
      <c r="AP40" s="136">
        <v>0</v>
      </c>
      <c r="AQ40" s="151">
        <f t="shared" si="52"/>
        <v>0</v>
      </c>
      <c r="AR40" s="151">
        <f t="shared" si="53"/>
        <v>0</v>
      </c>
      <c r="AT40" s="136">
        <v>0</v>
      </c>
      <c r="AU40" s="151">
        <f t="shared" si="54"/>
        <v>0</v>
      </c>
      <c r="AV40" s="151">
        <f t="shared" si="55"/>
        <v>0</v>
      </c>
      <c r="AX40" s="136">
        <v>0</v>
      </c>
      <c r="AY40" s="151">
        <f t="shared" si="56"/>
        <v>0</v>
      </c>
      <c r="AZ40" s="151">
        <f t="shared" si="57"/>
        <v>0</v>
      </c>
      <c r="BB40" s="136">
        <v>0</v>
      </c>
      <c r="BC40" s="151">
        <f t="shared" si="58"/>
        <v>0</v>
      </c>
      <c r="BD40" s="151">
        <f t="shared" si="59"/>
        <v>0</v>
      </c>
      <c r="BF40" s="136">
        <v>0</v>
      </c>
      <c r="BG40" s="151">
        <f t="shared" si="60"/>
        <v>0</v>
      </c>
      <c r="BH40" s="151">
        <f t="shared" si="61"/>
        <v>0</v>
      </c>
      <c r="BJ40" s="136">
        <v>0</v>
      </c>
      <c r="BK40" s="151">
        <f t="shared" si="62"/>
        <v>0</v>
      </c>
      <c r="BL40" s="151">
        <f t="shared" si="63"/>
        <v>0</v>
      </c>
      <c r="BN40" s="136">
        <v>0</v>
      </c>
      <c r="BO40" s="151">
        <f t="shared" si="64"/>
        <v>0</v>
      </c>
      <c r="BP40" s="151">
        <f t="shared" si="65"/>
        <v>0</v>
      </c>
      <c r="BR40" s="136">
        <v>0</v>
      </c>
      <c r="BS40" s="151">
        <f t="shared" si="66"/>
        <v>0</v>
      </c>
      <c r="BT40" s="151">
        <f t="shared" si="67"/>
        <v>0</v>
      </c>
      <c r="BV40" s="136">
        <v>0</v>
      </c>
      <c r="BW40" s="151">
        <f t="shared" si="68"/>
        <v>0</v>
      </c>
      <c r="BX40" s="151">
        <f t="shared" si="69"/>
        <v>0</v>
      </c>
    </row>
    <row r="41" spans="1:76" x14ac:dyDescent="0.35">
      <c r="A41" s="138">
        <v>725</v>
      </c>
      <c r="B41" s="141">
        <f t="shared" si="70"/>
        <v>1.2083333333333333</v>
      </c>
      <c r="C41" s="141"/>
      <c r="D41" s="151">
        <v>16876900.059999999</v>
      </c>
      <c r="E41" s="141"/>
      <c r="F41" s="136">
        <v>0</v>
      </c>
      <c r="G41" s="151">
        <f t="shared" si="36"/>
        <v>0</v>
      </c>
      <c r="H41" s="151">
        <f t="shared" si="37"/>
        <v>0</v>
      </c>
      <c r="I41" s="141"/>
      <c r="J41" s="136">
        <v>0</v>
      </c>
      <c r="K41" s="151">
        <f t="shared" si="38"/>
        <v>0</v>
      </c>
      <c r="L41" s="151">
        <f t="shared" si="39"/>
        <v>0</v>
      </c>
      <c r="N41" s="136">
        <v>60967574</v>
      </c>
      <c r="O41" s="151">
        <f t="shared" si="40"/>
        <v>4.3650878807578053</v>
      </c>
      <c r="P41" s="151">
        <f t="shared" si="41"/>
        <v>6.206002775238079E-3</v>
      </c>
      <c r="Q41" s="141"/>
      <c r="R41" s="136">
        <v>0</v>
      </c>
      <c r="S41" s="151">
        <f t="shared" si="42"/>
        <v>0</v>
      </c>
      <c r="T41" s="151">
        <f t="shared" si="43"/>
        <v>0</v>
      </c>
      <c r="U41" s="141"/>
      <c r="V41" s="136">
        <v>0</v>
      </c>
      <c r="W41" s="151">
        <f t="shared" si="44"/>
        <v>0</v>
      </c>
      <c r="X41" s="151">
        <f t="shared" si="45"/>
        <v>0</v>
      </c>
      <c r="Z41" s="136">
        <v>0</v>
      </c>
      <c r="AA41" s="151">
        <f t="shared" si="46"/>
        <v>0</v>
      </c>
      <c r="AB41" s="151">
        <f t="shared" si="47"/>
        <v>0</v>
      </c>
      <c r="AD41" s="136">
        <v>0</v>
      </c>
      <c r="AF41" s="136">
        <v>97099.88</v>
      </c>
      <c r="AH41" s="136">
        <v>0</v>
      </c>
      <c r="AI41" s="151">
        <f t="shared" si="48"/>
        <v>0</v>
      </c>
      <c r="AJ41" s="151">
        <f t="shared" si="49"/>
        <v>0</v>
      </c>
      <c r="AL41" s="136">
        <v>0</v>
      </c>
      <c r="AM41" s="151">
        <f t="shared" si="50"/>
        <v>0</v>
      </c>
      <c r="AN41" s="151">
        <f t="shared" si="51"/>
        <v>0</v>
      </c>
      <c r="AP41" s="136">
        <v>0</v>
      </c>
      <c r="AQ41" s="151">
        <f t="shared" si="52"/>
        <v>0</v>
      </c>
      <c r="AR41" s="151">
        <f t="shared" si="53"/>
        <v>0</v>
      </c>
      <c r="AT41" s="136">
        <v>0</v>
      </c>
      <c r="AU41" s="151">
        <f t="shared" si="54"/>
        <v>0</v>
      </c>
      <c r="AV41" s="151">
        <f t="shared" si="55"/>
        <v>0</v>
      </c>
      <c r="AX41" s="136">
        <v>0</v>
      </c>
      <c r="AY41" s="151">
        <f t="shared" si="56"/>
        <v>0</v>
      </c>
      <c r="AZ41" s="151">
        <f t="shared" si="57"/>
        <v>0</v>
      </c>
      <c r="BB41" s="136">
        <v>0</v>
      </c>
      <c r="BC41" s="151">
        <f t="shared" si="58"/>
        <v>0</v>
      </c>
      <c r="BD41" s="151">
        <f t="shared" si="59"/>
        <v>0</v>
      </c>
      <c r="BF41" s="136">
        <v>0</v>
      </c>
      <c r="BG41" s="151">
        <f t="shared" si="60"/>
        <v>0</v>
      </c>
      <c r="BH41" s="151">
        <f t="shared" si="61"/>
        <v>0</v>
      </c>
      <c r="BJ41" s="136">
        <v>0</v>
      </c>
      <c r="BK41" s="151">
        <f t="shared" si="62"/>
        <v>0</v>
      </c>
      <c r="BL41" s="151">
        <f t="shared" si="63"/>
        <v>0</v>
      </c>
      <c r="BN41" s="136">
        <v>0</v>
      </c>
      <c r="BO41" s="151">
        <f t="shared" si="64"/>
        <v>0</v>
      </c>
      <c r="BP41" s="151">
        <f t="shared" si="65"/>
        <v>0</v>
      </c>
      <c r="BR41" s="136">
        <v>25634.17</v>
      </c>
      <c r="BS41" s="151">
        <f t="shared" si="66"/>
        <v>1.8353265097982296E-3</v>
      </c>
      <c r="BT41" s="151">
        <f t="shared" si="67"/>
        <v>5.5318216851003504E-6</v>
      </c>
      <c r="BV41" s="136">
        <v>21716.240000000002</v>
      </c>
      <c r="BW41" s="151">
        <f t="shared" si="68"/>
        <v>1.5548149585159462E-3</v>
      </c>
      <c r="BX41" s="151">
        <f t="shared" si="69"/>
        <v>4.6863373126901956E-6</v>
      </c>
    </row>
    <row r="42" spans="1:76" x14ac:dyDescent="0.35">
      <c r="A42" s="138">
        <v>750</v>
      </c>
      <c r="B42" s="141">
        <f t="shared" si="70"/>
        <v>1.25</v>
      </c>
      <c r="C42" s="141"/>
      <c r="D42" s="151">
        <v>20154235.329999998</v>
      </c>
      <c r="E42" s="141"/>
      <c r="F42" s="136">
        <v>0</v>
      </c>
      <c r="G42" s="151">
        <f t="shared" si="36"/>
        <v>0</v>
      </c>
      <c r="H42" s="151">
        <f t="shared" si="37"/>
        <v>0</v>
      </c>
      <c r="I42" s="141"/>
      <c r="J42" s="136">
        <v>0</v>
      </c>
      <c r="K42" s="151">
        <f t="shared" si="38"/>
        <v>0</v>
      </c>
      <c r="L42" s="151">
        <f t="shared" si="39"/>
        <v>0</v>
      </c>
      <c r="N42" s="136">
        <v>79141425.5</v>
      </c>
      <c r="O42" s="151">
        <f t="shared" si="40"/>
        <v>4.9084859958812448</v>
      </c>
      <c r="P42" s="151">
        <f t="shared" si="41"/>
        <v>6.9785714617429072E-3</v>
      </c>
      <c r="Q42" s="141"/>
      <c r="R42" s="136">
        <v>22336.240000000002</v>
      </c>
      <c r="S42" s="151">
        <f t="shared" si="42"/>
        <v>1.3853316458223577E-3</v>
      </c>
      <c r="T42" s="151">
        <f t="shared" si="43"/>
        <v>2.2059250457882802E-6</v>
      </c>
      <c r="U42" s="141"/>
      <c r="V42" s="136">
        <v>0</v>
      </c>
      <c r="W42" s="151">
        <f t="shared" si="44"/>
        <v>0</v>
      </c>
      <c r="X42" s="151">
        <f t="shared" si="45"/>
        <v>0</v>
      </c>
      <c r="Z42" s="136">
        <v>0</v>
      </c>
      <c r="AA42" s="151">
        <f t="shared" si="46"/>
        <v>0</v>
      </c>
      <c r="AB42" s="151">
        <f t="shared" si="47"/>
        <v>0</v>
      </c>
      <c r="AD42" s="136">
        <v>0</v>
      </c>
      <c r="AF42" s="136">
        <v>118424.36</v>
      </c>
      <c r="AH42" s="136">
        <v>0</v>
      </c>
      <c r="AI42" s="151">
        <f t="shared" si="48"/>
        <v>0</v>
      </c>
      <c r="AJ42" s="151">
        <f t="shared" si="49"/>
        <v>0</v>
      </c>
      <c r="AL42" s="136">
        <v>0</v>
      </c>
      <c r="AM42" s="151">
        <f t="shared" si="50"/>
        <v>0</v>
      </c>
      <c r="AN42" s="151">
        <f t="shared" si="51"/>
        <v>0</v>
      </c>
      <c r="AP42" s="136">
        <v>0</v>
      </c>
      <c r="AQ42" s="151">
        <f t="shared" si="52"/>
        <v>0</v>
      </c>
      <c r="AR42" s="151">
        <f t="shared" si="53"/>
        <v>0</v>
      </c>
      <c r="AT42" s="136">
        <v>0</v>
      </c>
      <c r="AU42" s="151">
        <f t="shared" si="54"/>
        <v>0</v>
      </c>
      <c r="AV42" s="151">
        <f t="shared" si="55"/>
        <v>0</v>
      </c>
      <c r="AX42" s="136">
        <v>2372.98</v>
      </c>
      <c r="AY42" s="151">
        <f t="shared" si="56"/>
        <v>1.4717626104051253E-4</v>
      </c>
      <c r="AZ42" s="151">
        <f t="shared" si="57"/>
        <v>3.347932722245279E-7</v>
      </c>
      <c r="BB42" s="136">
        <v>3627.83</v>
      </c>
      <c r="BC42" s="151">
        <f t="shared" si="58"/>
        <v>2.2500419518521123E-4</v>
      </c>
      <c r="BD42" s="151">
        <f t="shared" si="59"/>
        <v>5.1183451894845686E-7</v>
      </c>
      <c r="BF42" s="136">
        <v>0</v>
      </c>
      <c r="BG42" s="151">
        <f t="shared" si="60"/>
        <v>0</v>
      </c>
      <c r="BH42" s="151">
        <f t="shared" si="61"/>
        <v>0</v>
      </c>
      <c r="BJ42" s="136">
        <v>0</v>
      </c>
      <c r="BK42" s="151">
        <f t="shared" si="62"/>
        <v>0</v>
      </c>
      <c r="BL42" s="151">
        <f t="shared" si="63"/>
        <v>0</v>
      </c>
      <c r="BN42" s="136">
        <v>0</v>
      </c>
      <c r="BO42" s="151">
        <f t="shared" si="64"/>
        <v>0</v>
      </c>
      <c r="BP42" s="151">
        <f t="shared" si="65"/>
        <v>0</v>
      </c>
      <c r="BR42" s="136">
        <v>26259.200000000001</v>
      </c>
      <c r="BS42" s="151">
        <f t="shared" si="66"/>
        <v>1.6286403062457445E-3</v>
      </c>
      <c r="BT42" s="151">
        <f t="shared" si="67"/>
        <v>4.9088528472839122E-6</v>
      </c>
      <c r="BV42" s="136">
        <v>17735.21</v>
      </c>
      <c r="BW42" s="151">
        <f t="shared" si="68"/>
        <v>1.0999679291727312E-3</v>
      </c>
      <c r="BX42" s="151">
        <f t="shared" si="69"/>
        <v>3.3153917905221062E-6</v>
      </c>
    </row>
    <row r="43" spans="1:76" x14ac:dyDescent="0.35">
      <c r="A43" s="138">
        <v>775</v>
      </c>
      <c r="B43" s="141">
        <f t="shared" si="70"/>
        <v>1.2916666666666667</v>
      </c>
      <c r="C43" s="141"/>
      <c r="D43" s="151">
        <v>18088644.039999999</v>
      </c>
      <c r="E43" s="141"/>
      <c r="F43" s="136">
        <v>0</v>
      </c>
      <c r="G43" s="151">
        <f t="shared" si="36"/>
        <v>0</v>
      </c>
      <c r="H43" s="151">
        <f t="shared" si="37"/>
        <v>0</v>
      </c>
      <c r="I43" s="141"/>
      <c r="J43" s="136">
        <v>0</v>
      </c>
      <c r="K43" s="151">
        <f t="shared" si="38"/>
        <v>0</v>
      </c>
      <c r="L43" s="151">
        <f t="shared" si="39"/>
        <v>0</v>
      </c>
      <c r="N43" s="136">
        <v>66461028</v>
      </c>
      <c r="O43" s="151">
        <f t="shared" si="40"/>
        <v>4.7458225343020244</v>
      </c>
      <c r="P43" s="151">
        <f t="shared" si="41"/>
        <v>6.7473069553762631E-3</v>
      </c>
      <c r="Q43" s="141"/>
      <c r="R43" s="136">
        <v>26824.86</v>
      </c>
      <c r="S43" s="151">
        <f t="shared" si="42"/>
        <v>1.9154988855648908E-3</v>
      </c>
      <c r="T43" s="151">
        <f t="shared" si="43"/>
        <v>3.0501338647604707E-6</v>
      </c>
      <c r="U43" s="141"/>
      <c r="V43" s="136">
        <v>0</v>
      </c>
      <c r="W43" s="151">
        <f t="shared" si="44"/>
        <v>0</v>
      </c>
      <c r="X43" s="151">
        <f t="shared" si="45"/>
        <v>0</v>
      </c>
      <c r="Z43" s="136">
        <v>0</v>
      </c>
      <c r="AA43" s="151">
        <f t="shared" si="46"/>
        <v>0</v>
      </c>
      <c r="AB43" s="151">
        <f t="shared" si="47"/>
        <v>0</v>
      </c>
      <c r="AD43" s="136">
        <v>0</v>
      </c>
      <c r="AF43" s="136">
        <v>63022.25</v>
      </c>
      <c r="AH43" s="136">
        <v>0</v>
      </c>
      <c r="AI43" s="151">
        <f t="shared" si="48"/>
        <v>0</v>
      </c>
      <c r="AJ43" s="151">
        <f t="shared" si="49"/>
        <v>0</v>
      </c>
      <c r="AL43" s="136">
        <v>0</v>
      </c>
      <c r="AM43" s="151">
        <f t="shared" si="50"/>
        <v>0</v>
      </c>
      <c r="AN43" s="151">
        <f t="shared" si="51"/>
        <v>0</v>
      </c>
      <c r="AP43" s="136">
        <v>0</v>
      </c>
      <c r="AQ43" s="151">
        <f t="shared" si="52"/>
        <v>0</v>
      </c>
      <c r="AR43" s="151">
        <f t="shared" si="53"/>
        <v>0</v>
      </c>
      <c r="AT43" s="136">
        <v>0</v>
      </c>
      <c r="AU43" s="151">
        <f t="shared" si="54"/>
        <v>0</v>
      </c>
      <c r="AV43" s="151">
        <f t="shared" si="55"/>
        <v>0</v>
      </c>
      <c r="AX43" s="136">
        <v>4404.0600000000004</v>
      </c>
      <c r="AY43" s="151">
        <f t="shared" si="56"/>
        <v>3.1448335692938991E-4</v>
      </c>
      <c r="AZ43" s="151">
        <f t="shared" si="57"/>
        <v>7.1537971804816237E-7</v>
      </c>
      <c r="BB43" s="136">
        <v>6074.36</v>
      </c>
      <c r="BC43" s="151">
        <f t="shared" si="58"/>
        <v>4.3375547199575132E-4</v>
      </c>
      <c r="BD43" s="151">
        <f t="shared" si="59"/>
        <v>9.8669726209975235E-7</v>
      </c>
      <c r="BF43" s="136">
        <v>0</v>
      </c>
      <c r="BG43" s="151">
        <f t="shared" si="60"/>
        <v>0</v>
      </c>
      <c r="BH43" s="151">
        <f t="shared" si="61"/>
        <v>0</v>
      </c>
      <c r="BJ43" s="136">
        <v>0</v>
      </c>
      <c r="BK43" s="151">
        <f t="shared" si="62"/>
        <v>0</v>
      </c>
      <c r="BL43" s="151">
        <f t="shared" si="63"/>
        <v>0</v>
      </c>
      <c r="BN43" s="136">
        <v>0</v>
      </c>
      <c r="BO43" s="151">
        <f t="shared" si="64"/>
        <v>0</v>
      </c>
      <c r="BP43" s="151">
        <f t="shared" si="65"/>
        <v>0</v>
      </c>
      <c r="BR43" s="136">
        <v>57232.49</v>
      </c>
      <c r="BS43" s="151">
        <f t="shared" si="66"/>
        <v>4.0868347798685154E-3</v>
      </c>
      <c r="BT43" s="151">
        <f t="shared" si="67"/>
        <v>1.2318048662188389E-5</v>
      </c>
      <c r="BV43" s="136">
        <v>54269.65</v>
      </c>
      <c r="BW43" s="151">
        <f t="shared" si="68"/>
        <v>3.875265484889639E-3</v>
      </c>
      <c r="BX43" s="151">
        <f t="shared" si="69"/>
        <v>1.1680361794147562E-5</v>
      </c>
    </row>
    <row r="44" spans="1:76" x14ac:dyDescent="0.35">
      <c r="A44" s="138">
        <v>800</v>
      </c>
      <c r="B44" s="141">
        <f t="shared" si="70"/>
        <v>1.3333333333333333</v>
      </c>
      <c r="C44" s="141"/>
      <c r="D44" s="151">
        <v>13342651.15</v>
      </c>
      <c r="E44" s="141"/>
      <c r="F44" s="136">
        <v>0</v>
      </c>
      <c r="G44" s="151">
        <f t="shared" si="36"/>
        <v>0</v>
      </c>
      <c r="H44" s="151">
        <f t="shared" si="37"/>
        <v>0</v>
      </c>
      <c r="I44" s="141"/>
      <c r="J44" s="136">
        <v>0</v>
      </c>
      <c r="K44" s="151">
        <f t="shared" si="38"/>
        <v>0</v>
      </c>
      <c r="L44" s="151">
        <f t="shared" si="39"/>
        <v>0</v>
      </c>
      <c r="N44" s="136">
        <v>59714422.100000001</v>
      </c>
      <c r="O44" s="151">
        <f t="shared" si="40"/>
        <v>5.9672720639680863</v>
      </c>
      <c r="P44" s="151">
        <f t="shared" si="41"/>
        <v>8.4838857776117597E-3</v>
      </c>
      <c r="Q44" s="141"/>
      <c r="R44" s="136">
        <v>27947.5</v>
      </c>
      <c r="S44" s="151">
        <f t="shared" si="42"/>
        <v>2.792798291315091E-3</v>
      </c>
      <c r="T44" s="151">
        <f t="shared" si="43"/>
        <v>4.4470966336653403E-6</v>
      </c>
      <c r="U44" s="141"/>
      <c r="V44" s="136">
        <v>0</v>
      </c>
      <c r="W44" s="151">
        <f t="shared" si="44"/>
        <v>0</v>
      </c>
      <c r="X44" s="151">
        <f t="shared" si="45"/>
        <v>0</v>
      </c>
      <c r="Z44" s="136">
        <v>0</v>
      </c>
      <c r="AA44" s="151">
        <f t="shared" si="46"/>
        <v>0</v>
      </c>
      <c r="AB44" s="151">
        <f t="shared" si="47"/>
        <v>0</v>
      </c>
      <c r="AD44" s="136">
        <v>0</v>
      </c>
      <c r="AF44" s="136"/>
      <c r="AH44" s="136">
        <v>0</v>
      </c>
      <c r="AI44" s="151">
        <f t="shared" si="48"/>
        <v>0</v>
      </c>
      <c r="AJ44" s="151">
        <f t="shared" si="49"/>
        <v>0</v>
      </c>
      <c r="AL44" s="136">
        <v>0</v>
      </c>
      <c r="AM44" s="151">
        <f t="shared" si="50"/>
        <v>0</v>
      </c>
      <c r="AN44" s="151">
        <f t="shared" si="51"/>
        <v>0</v>
      </c>
      <c r="AP44" s="136">
        <v>0</v>
      </c>
      <c r="AQ44" s="151">
        <f t="shared" si="52"/>
        <v>0</v>
      </c>
      <c r="AR44" s="151">
        <f t="shared" si="53"/>
        <v>0</v>
      </c>
      <c r="AT44" s="136">
        <v>0</v>
      </c>
      <c r="AU44" s="151">
        <f t="shared" si="54"/>
        <v>0</v>
      </c>
      <c r="AV44" s="151">
        <f t="shared" si="55"/>
        <v>0</v>
      </c>
      <c r="AX44" s="136">
        <v>5278.61</v>
      </c>
      <c r="AY44" s="151">
        <f t="shared" si="56"/>
        <v>5.2749236921079698E-4</v>
      </c>
      <c r="AZ44" s="151">
        <f t="shared" si="57"/>
        <v>1.1999278627749581E-6</v>
      </c>
      <c r="BB44" s="136">
        <v>7517.52</v>
      </c>
      <c r="BC44" s="151">
        <f t="shared" si="58"/>
        <v>7.5122701532970824E-4</v>
      </c>
      <c r="BD44" s="151">
        <f t="shared" si="59"/>
        <v>1.7088744398559482E-6</v>
      </c>
      <c r="BF44" s="136">
        <v>0</v>
      </c>
      <c r="BG44" s="151">
        <f t="shared" si="60"/>
        <v>0</v>
      </c>
      <c r="BH44" s="151">
        <f t="shared" si="61"/>
        <v>0</v>
      </c>
      <c r="BJ44" s="136">
        <v>0</v>
      </c>
      <c r="BK44" s="151">
        <f t="shared" si="62"/>
        <v>0</v>
      </c>
      <c r="BL44" s="151">
        <f t="shared" si="63"/>
        <v>0</v>
      </c>
      <c r="BN44" s="136">
        <v>0</v>
      </c>
      <c r="BO44" s="151">
        <f t="shared" si="64"/>
        <v>0</v>
      </c>
      <c r="BP44" s="151">
        <f t="shared" si="65"/>
        <v>0</v>
      </c>
      <c r="BR44" s="136">
        <v>61758.38</v>
      </c>
      <c r="BS44" s="151">
        <f t="shared" si="66"/>
        <v>6.1715251145321795E-3</v>
      </c>
      <c r="BT44" s="151">
        <f t="shared" si="67"/>
        <v>1.8601472967588617E-5</v>
      </c>
      <c r="BV44" s="136">
        <v>66564.25</v>
      </c>
      <c r="BW44" s="151">
        <f t="shared" si="68"/>
        <v>6.651776497456679E-3</v>
      </c>
      <c r="BX44" s="151">
        <f t="shared" si="69"/>
        <v>2.0048989254297316E-5</v>
      </c>
    </row>
    <row r="45" spans="1:76" x14ac:dyDescent="0.35">
      <c r="A45" s="138">
        <v>825</v>
      </c>
      <c r="B45" s="141">
        <f t="shared" si="70"/>
        <v>1.375</v>
      </c>
      <c r="C45" s="141"/>
      <c r="D45" s="151">
        <v>17088644.039999999</v>
      </c>
      <c r="E45" s="141"/>
      <c r="F45" s="136">
        <v>0</v>
      </c>
      <c r="G45" s="151">
        <f t="shared" si="36"/>
        <v>0</v>
      </c>
      <c r="H45" s="151">
        <f t="shared" si="37"/>
        <v>0</v>
      </c>
      <c r="I45" s="141"/>
      <c r="J45" s="136">
        <v>0</v>
      </c>
      <c r="K45" s="151">
        <f t="shared" si="38"/>
        <v>0</v>
      </c>
      <c r="L45" s="151">
        <f t="shared" si="39"/>
        <v>0</v>
      </c>
      <c r="N45" s="136">
        <v>72968290.400000006</v>
      </c>
      <c r="O45" s="151">
        <f t="shared" si="40"/>
        <v>5.8712323262835087</v>
      </c>
      <c r="P45" s="151">
        <f t="shared" si="41"/>
        <v>8.3473426208906729E-3</v>
      </c>
      <c r="Q45" s="141"/>
      <c r="R45" s="136">
        <v>36304.26</v>
      </c>
      <c r="S45" s="151">
        <f t="shared" si="42"/>
        <v>2.9211420978255687E-3</v>
      </c>
      <c r="T45" s="151">
        <f t="shared" si="43"/>
        <v>4.6514641712921916E-6</v>
      </c>
      <c r="U45" s="141"/>
      <c r="V45" s="136">
        <v>24333.43</v>
      </c>
      <c r="W45" s="151">
        <f t="shared" si="44"/>
        <v>1.9579357011406274E-3</v>
      </c>
      <c r="X45" s="151">
        <f t="shared" si="45"/>
        <v>2.2269342064942746E-6</v>
      </c>
      <c r="Z45" s="136">
        <v>0</v>
      </c>
      <c r="AA45" s="151">
        <f t="shared" si="46"/>
        <v>0</v>
      </c>
      <c r="AB45" s="151">
        <f t="shared" si="47"/>
        <v>0</v>
      </c>
      <c r="AD45" s="136">
        <v>0</v>
      </c>
      <c r="AF45" s="136"/>
      <c r="AH45" s="136">
        <v>0</v>
      </c>
      <c r="AI45" s="151">
        <f t="shared" si="48"/>
        <v>0</v>
      </c>
      <c r="AJ45" s="151">
        <f t="shared" si="49"/>
        <v>0</v>
      </c>
      <c r="AL45" s="136">
        <v>0</v>
      </c>
      <c r="AM45" s="151">
        <f t="shared" si="50"/>
        <v>0</v>
      </c>
      <c r="AN45" s="151">
        <f t="shared" si="51"/>
        <v>0</v>
      </c>
      <c r="AP45" s="136">
        <v>0</v>
      </c>
      <c r="AQ45" s="151">
        <f t="shared" si="52"/>
        <v>0</v>
      </c>
      <c r="AR45" s="151">
        <f t="shared" si="53"/>
        <v>0</v>
      </c>
      <c r="AT45" s="136">
        <v>0</v>
      </c>
      <c r="AU45" s="151">
        <f t="shared" si="54"/>
        <v>0</v>
      </c>
      <c r="AV45" s="151">
        <f t="shared" si="55"/>
        <v>0</v>
      </c>
      <c r="AX45" s="136">
        <v>8486.18</v>
      </c>
      <c r="AY45" s="151">
        <f t="shared" si="56"/>
        <v>6.8282173077554502E-4</v>
      </c>
      <c r="AZ45" s="151">
        <f t="shared" si="57"/>
        <v>1.5532676260163555E-6</v>
      </c>
      <c r="BB45" s="136">
        <v>11324.59</v>
      </c>
      <c r="BC45" s="151">
        <f t="shared" si="58"/>
        <v>9.1120812239705359E-4</v>
      </c>
      <c r="BD45" s="151">
        <f t="shared" si="59"/>
        <v>2.0727958898949302E-6</v>
      </c>
      <c r="BF45" s="136">
        <v>0</v>
      </c>
      <c r="BG45" s="151">
        <f t="shared" si="60"/>
        <v>0</v>
      </c>
      <c r="BH45" s="151">
        <f t="shared" si="61"/>
        <v>0</v>
      </c>
      <c r="BJ45" s="136">
        <v>0</v>
      </c>
      <c r="BK45" s="151">
        <f t="shared" si="62"/>
        <v>0</v>
      </c>
      <c r="BL45" s="151">
        <f t="shared" si="63"/>
        <v>0</v>
      </c>
      <c r="BN45" s="136">
        <v>0</v>
      </c>
      <c r="BO45" s="151">
        <f t="shared" si="64"/>
        <v>0</v>
      </c>
      <c r="BP45" s="151">
        <f t="shared" si="65"/>
        <v>0</v>
      </c>
      <c r="BR45" s="136">
        <v>106574.31</v>
      </c>
      <c r="BS45" s="151">
        <f t="shared" si="66"/>
        <v>8.5752664697672527E-3</v>
      </c>
      <c r="BT45" s="151">
        <f t="shared" si="67"/>
        <v>2.5846542704920381E-5</v>
      </c>
      <c r="BV45" s="136">
        <v>139111.94</v>
      </c>
      <c r="BW45" s="151">
        <f t="shared" si="68"/>
        <v>1.1193335003775996E-2</v>
      </c>
      <c r="BX45" s="151">
        <f t="shared" si="69"/>
        <v>3.3737611793820878E-5</v>
      </c>
    </row>
    <row r="46" spans="1:76" x14ac:dyDescent="0.35">
      <c r="A46" s="138">
        <v>850</v>
      </c>
      <c r="B46" s="141">
        <f t="shared" si="70"/>
        <v>1.4166666666666667</v>
      </c>
      <c r="C46" s="141"/>
      <c r="D46" s="151">
        <v>11283728.6</v>
      </c>
      <c r="E46" s="141"/>
      <c r="F46" s="136">
        <v>0</v>
      </c>
      <c r="G46" s="151">
        <f t="shared" si="36"/>
        <v>0</v>
      </c>
      <c r="H46" s="151">
        <f t="shared" si="37"/>
        <v>0</v>
      </c>
      <c r="I46" s="141"/>
      <c r="J46" s="136">
        <v>0</v>
      </c>
      <c r="K46" s="151">
        <f t="shared" si="38"/>
        <v>0</v>
      </c>
      <c r="L46" s="151">
        <f t="shared" si="39"/>
        <v>0</v>
      </c>
      <c r="N46" s="136">
        <v>63029501.200000003</v>
      </c>
      <c r="O46" s="151">
        <f t="shared" si="40"/>
        <v>7.9133233820128108</v>
      </c>
      <c r="P46" s="151">
        <f t="shared" si="41"/>
        <v>1.1250657079921624E-2</v>
      </c>
      <c r="Q46" s="141"/>
      <c r="R46" s="136">
        <v>39654.21</v>
      </c>
      <c r="S46" s="151">
        <f t="shared" si="42"/>
        <v>4.9785668808092392E-3</v>
      </c>
      <c r="T46" s="151">
        <f t="shared" si="43"/>
        <v>7.9275929396601792E-6</v>
      </c>
      <c r="U46" s="141"/>
      <c r="V46" s="136">
        <v>64651.39</v>
      </c>
      <c r="W46" s="151">
        <f t="shared" si="44"/>
        <v>8.1169507361836656E-3</v>
      </c>
      <c r="X46" s="151">
        <f t="shared" si="45"/>
        <v>9.2321291431101994E-6</v>
      </c>
      <c r="Z46" s="136">
        <v>0</v>
      </c>
      <c r="AA46" s="151">
        <f t="shared" si="46"/>
        <v>0</v>
      </c>
      <c r="AB46" s="151">
        <f t="shared" si="47"/>
        <v>0</v>
      </c>
      <c r="AD46" s="136">
        <v>0</v>
      </c>
      <c r="AF46" s="136"/>
      <c r="AH46" s="136">
        <v>0</v>
      </c>
      <c r="AI46" s="151">
        <f t="shared" si="48"/>
        <v>0</v>
      </c>
      <c r="AJ46" s="151">
        <f t="shared" si="49"/>
        <v>0</v>
      </c>
      <c r="AL46" s="136">
        <v>6609.01</v>
      </c>
      <c r="AM46" s="151">
        <f t="shared" si="50"/>
        <v>8.2975800806363493E-4</v>
      </c>
      <c r="AN46" s="151">
        <f t="shared" si="51"/>
        <v>1.179696867849762E-6</v>
      </c>
      <c r="AP46" s="136">
        <v>0</v>
      </c>
      <c r="AQ46" s="151">
        <f t="shared" si="52"/>
        <v>0</v>
      </c>
      <c r="AR46" s="151">
        <f t="shared" si="53"/>
        <v>0</v>
      </c>
      <c r="AT46" s="136">
        <v>0</v>
      </c>
      <c r="AU46" s="151">
        <f t="shared" si="54"/>
        <v>0</v>
      </c>
      <c r="AV46" s="151">
        <f t="shared" si="55"/>
        <v>0</v>
      </c>
      <c r="AX46" s="136">
        <v>23977.29</v>
      </c>
      <c r="AY46" s="151">
        <f t="shared" si="56"/>
        <v>3.010337159296795E-3</v>
      </c>
      <c r="AZ46" s="151">
        <f t="shared" si="57"/>
        <v>6.8478477502743469E-6</v>
      </c>
      <c r="BB46" s="136">
        <v>29291.99</v>
      </c>
      <c r="BC46" s="151">
        <f t="shared" si="58"/>
        <v>3.6775951730470846E-3</v>
      </c>
      <c r="BD46" s="151">
        <f t="shared" si="59"/>
        <v>8.3657113803335874E-6</v>
      </c>
      <c r="BF46" s="136">
        <v>0</v>
      </c>
      <c r="BG46" s="151">
        <f t="shared" si="60"/>
        <v>0</v>
      </c>
      <c r="BH46" s="151">
        <f t="shared" si="61"/>
        <v>0</v>
      </c>
      <c r="BJ46" s="136">
        <v>3017.68</v>
      </c>
      <c r="BK46" s="151">
        <f t="shared" si="62"/>
        <v>3.7886826404763644E-4</v>
      </c>
      <c r="BL46" s="151">
        <f t="shared" si="63"/>
        <v>1.0342092804840528E-6</v>
      </c>
      <c r="BN46" s="136">
        <v>0</v>
      </c>
      <c r="BO46" s="151">
        <f t="shared" si="64"/>
        <v>0</v>
      </c>
      <c r="BP46" s="151">
        <f t="shared" si="65"/>
        <v>0</v>
      </c>
      <c r="BR46" s="136">
        <v>253398.28</v>
      </c>
      <c r="BS46" s="151">
        <f t="shared" si="66"/>
        <v>3.1814031460014616E-2</v>
      </c>
      <c r="BT46" s="151">
        <f t="shared" si="67"/>
        <v>9.5890049090132409E-5</v>
      </c>
      <c r="BV46" s="136">
        <v>400639.56</v>
      </c>
      <c r="BW46" s="151">
        <f t="shared" si="68"/>
        <v>5.0300102928742908E-2</v>
      </c>
      <c r="BX46" s="151">
        <f t="shared" si="69"/>
        <v>1.5160855502195615E-4</v>
      </c>
    </row>
    <row r="47" spans="1:76" x14ac:dyDescent="0.35">
      <c r="A47" s="138">
        <v>875</v>
      </c>
      <c r="B47" s="141">
        <f t="shared" si="70"/>
        <v>1.4583333333333333</v>
      </c>
      <c r="C47" s="141"/>
      <c r="D47" s="151">
        <v>15890500.66</v>
      </c>
      <c r="E47" s="141"/>
      <c r="F47" s="136">
        <v>0</v>
      </c>
      <c r="G47" s="151">
        <f t="shared" si="36"/>
        <v>0</v>
      </c>
      <c r="H47" s="151">
        <f t="shared" si="37"/>
        <v>0</v>
      </c>
      <c r="I47" s="141"/>
      <c r="J47" s="136">
        <v>14136.32</v>
      </c>
      <c r="K47" s="151">
        <f t="shared" si="38"/>
        <v>1.2973453201861964E-3</v>
      </c>
      <c r="L47" s="151">
        <f t="shared" si="39"/>
        <v>1.5493653866919913E-6</v>
      </c>
      <c r="N47" s="136">
        <v>56790294.899999999</v>
      </c>
      <c r="O47" s="151">
        <f t="shared" si="40"/>
        <v>5.2118672554461849</v>
      </c>
      <c r="P47" s="151">
        <f t="shared" si="41"/>
        <v>7.409899533536133E-3</v>
      </c>
      <c r="Q47" s="141"/>
      <c r="R47" s="136">
        <v>89232.18</v>
      </c>
      <c r="S47" s="151">
        <f t="shared" si="42"/>
        <v>8.1891858088252324E-3</v>
      </c>
      <c r="T47" s="151">
        <f t="shared" si="43"/>
        <v>1.3040003911538445E-5</v>
      </c>
      <c r="U47" s="141"/>
      <c r="V47" s="136">
        <v>58763.92</v>
      </c>
      <c r="W47" s="151">
        <f t="shared" si="44"/>
        <v>5.3929945422709746E-3</v>
      </c>
      <c r="X47" s="151">
        <f t="shared" si="45"/>
        <v>6.133931780611404E-6</v>
      </c>
      <c r="Z47" s="136">
        <v>0</v>
      </c>
      <c r="AA47" s="151">
        <f t="shared" si="46"/>
        <v>0</v>
      </c>
      <c r="AB47" s="151">
        <f t="shared" si="47"/>
        <v>0</v>
      </c>
      <c r="AD47" s="136">
        <v>0</v>
      </c>
      <c r="AF47" s="136"/>
      <c r="AH47" s="136">
        <v>0</v>
      </c>
      <c r="AI47" s="151">
        <f t="shared" si="48"/>
        <v>0</v>
      </c>
      <c r="AJ47" s="151">
        <f t="shared" si="49"/>
        <v>0</v>
      </c>
      <c r="AL47" s="136">
        <v>8452.7999999999993</v>
      </c>
      <c r="AM47" s="151">
        <f t="shared" si="50"/>
        <v>7.7574648299344386E-4</v>
      </c>
      <c r="AN47" s="151">
        <f t="shared" si="51"/>
        <v>1.1029067358668396E-6</v>
      </c>
      <c r="AP47" s="136">
        <v>0</v>
      </c>
      <c r="AQ47" s="151">
        <f t="shared" si="52"/>
        <v>0</v>
      </c>
      <c r="AR47" s="151">
        <f t="shared" si="53"/>
        <v>0</v>
      </c>
      <c r="AT47" s="136">
        <v>81637.08</v>
      </c>
      <c r="AU47" s="151">
        <f t="shared" si="54"/>
        <v>7.4921538060588704E-3</v>
      </c>
      <c r="AV47" s="151">
        <f t="shared" si="55"/>
        <v>8.9475666950525335E-6</v>
      </c>
      <c r="AX47" s="136">
        <v>22891.52</v>
      </c>
      <c r="AY47" s="151">
        <f t="shared" si="56"/>
        <v>2.1008442327245507E-3</v>
      </c>
      <c r="AZ47" s="151">
        <f t="shared" si="57"/>
        <v>4.7789535495420175E-6</v>
      </c>
      <c r="BB47" s="136">
        <v>25103.79</v>
      </c>
      <c r="BC47" s="151">
        <f t="shared" si="58"/>
        <v>2.3038728944617154E-3</v>
      </c>
      <c r="BD47" s="151">
        <f t="shared" si="59"/>
        <v>5.240798615708236E-6</v>
      </c>
      <c r="BF47" s="136">
        <v>0</v>
      </c>
      <c r="BG47" s="151">
        <f t="shared" si="60"/>
        <v>0</v>
      </c>
      <c r="BH47" s="151">
        <f t="shared" si="61"/>
        <v>0</v>
      </c>
      <c r="BJ47" s="136">
        <v>4310.9399999999996</v>
      </c>
      <c r="BK47" s="151">
        <f t="shared" si="62"/>
        <v>3.9563180761354301E-4</v>
      </c>
      <c r="BL47" s="151">
        <f t="shared" si="63"/>
        <v>1.0799692819801913E-6</v>
      </c>
      <c r="BN47" s="136">
        <v>3049.71</v>
      </c>
      <c r="BO47" s="151">
        <f t="shared" si="64"/>
        <v>2.7988380260386328E-4</v>
      </c>
      <c r="BP47" s="151">
        <f t="shared" si="65"/>
        <v>7.6400810935615194E-7</v>
      </c>
      <c r="BR47" s="136">
        <v>217823</v>
      </c>
      <c r="BS47" s="151">
        <f t="shared" si="66"/>
        <v>1.9990467793521784E-2</v>
      </c>
      <c r="BT47" s="151">
        <f t="shared" si="67"/>
        <v>6.0252877428148305E-5</v>
      </c>
      <c r="BV47" s="136">
        <v>346012.44</v>
      </c>
      <c r="BW47" s="151">
        <f t="shared" si="68"/>
        <v>3.1754913567336271E-2</v>
      </c>
      <c r="BX47" s="151">
        <f t="shared" si="69"/>
        <v>9.5711863007738018E-5</v>
      </c>
    </row>
    <row r="48" spans="1:76" x14ac:dyDescent="0.35">
      <c r="A48" s="138">
        <v>900</v>
      </c>
      <c r="B48" s="141">
        <f t="shared" si="70"/>
        <v>1.5</v>
      </c>
      <c r="C48" s="141"/>
      <c r="D48" s="151">
        <v>13168201.939999999</v>
      </c>
      <c r="E48" s="141"/>
      <c r="F48" s="136">
        <v>0</v>
      </c>
      <c r="G48" s="151">
        <f t="shared" si="36"/>
        <v>0</v>
      </c>
      <c r="H48" s="151">
        <f t="shared" si="37"/>
        <v>0</v>
      </c>
      <c r="I48" s="141"/>
      <c r="J48" s="136">
        <v>64370.57</v>
      </c>
      <c r="K48" s="151">
        <f t="shared" si="38"/>
        <v>7.3325010840470141E-3</v>
      </c>
      <c r="L48" s="151">
        <f t="shared" si="39"/>
        <v>8.7569001103526119E-6</v>
      </c>
      <c r="N48" s="136">
        <v>51304119.200000003</v>
      </c>
      <c r="O48" s="151">
        <f t="shared" si="40"/>
        <v>5.8440916345789278</v>
      </c>
      <c r="P48" s="151">
        <f t="shared" si="41"/>
        <v>8.3087557212355705E-3</v>
      </c>
      <c r="Q48" s="141"/>
      <c r="R48" s="136">
        <v>216826.28</v>
      </c>
      <c r="S48" s="151">
        <f t="shared" si="42"/>
        <v>2.4698848140538163E-2</v>
      </c>
      <c r="T48" s="151">
        <f t="shared" si="43"/>
        <v>3.9329071763889342E-5</v>
      </c>
      <c r="U48" s="141"/>
      <c r="V48" s="136">
        <v>85168.1</v>
      </c>
      <c r="W48" s="151">
        <f t="shared" si="44"/>
        <v>9.701563704907764E-3</v>
      </c>
      <c r="X48" s="151">
        <f t="shared" si="45"/>
        <v>1.1034450241831858E-5</v>
      </c>
      <c r="Z48" s="136">
        <v>0</v>
      </c>
      <c r="AA48" s="151">
        <f t="shared" si="46"/>
        <v>0</v>
      </c>
      <c r="AB48" s="151">
        <f t="shared" si="47"/>
        <v>0</v>
      </c>
      <c r="AD48" s="136">
        <v>0</v>
      </c>
      <c r="AF48" s="136">
        <v>126562.64</v>
      </c>
      <c r="AH48" s="136">
        <v>0</v>
      </c>
      <c r="AI48" s="151">
        <f t="shared" si="48"/>
        <v>0</v>
      </c>
      <c r="AJ48" s="151">
        <f t="shared" si="49"/>
        <v>0</v>
      </c>
      <c r="AL48" s="136">
        <v>24437.32</v>
      </c>
      <c r="AM48" s="151">
        <f t="shared" si="50"/>
        <v>2.7836738961796326E-3</v>
      </c>
      <c r="AN48" s="151">
        <f t="shared" si="51"/>
        <v>3.9576495129004062E-6</v>
      </c>
      <c r="AP48" s="136">
        <v>0</v>
      </c>
      <c r="AQ48" s="151">
        <f t="shared" si="52"/>
        <v>0</v>
      </c>
      <c r="AR48" s="151">
        <f t="shared" si="53"/>
        <v>0</v>
      </c>
      <c r="AT48" s="136">
        <v>196285.61</v>
      </c>
      <c r="AU48" s="151">
        <f t="shared" si="54"/>
        <v>2.2359044639620705E-2</v>
      </c>
      <c r="AV48" s="151">
        <f t="shared" si="55"/>
        <v>2.6702474125514649E-5</v>
      </c>
      <c r="AX48" s="136">
        <v>23899.45</v>
      </c>
      <c r="AY48" s="151">
        <f t="shared" si="56"/>
        <v>2.7224047112388073E-3</v>
      </c>
      <c r="AZ48" s="151">
        <f t="shared" si="57"/>
        <v>6.1928654468550635E-6</v>
      </c>
      <c r="BB48" s="136">
        <v>22609.52</v>
      </c>
      <c r="BC48" s="151">
        <f t="shared" si="58"/>
        <v>2.5754677938968486E-3</v>
      </c>
      <c r="BD48" s="151">
        <f t="shared" si="59"/>
        <v>5.8586166283315523E-6</v>
      </c>
      <c r="BF48" s="136">
        <v>0</v>
      </c>
      <c r="BG48" s="151">
        <f t="shared" si="60"/>
        <v>0</v>
      </c>
      <c r="BH48" s="151">
        <f t="shared" si="61"/>
        <v>0</v>
      </c>
      <c r="BJ48" s="136">
        <v>8304.7999999999993</v>
      </c>
      <c r="BK48" s="151">
        <f t="shared" si="62"/>
        <v>9.4600614850534398E-4</v>
      </c>
      <c r="BL48" s="151">
        <f t="shared" si="63"/>
        <v>2.5823443951911161E-6</v>
      </c>
      <c r="BN48" s="136">
        <v>1526.92</v>
      </c>
      <c r="BO48" s="151">
        <f t="shared" si="64"/>
        <v>1.7393263031930691E-4</v>
      </c>
      <c r="BP48" s="151">
        <f t="shared" si="65"/>
        <v>4.7478967632034719E-7</v>
      </c>
      <c r="BR48" s="136">
        <v>364841.94</v>
      </c>
      <c r="BS48" s="151">
        <f t="shared" si="66"/>
        <v>4.1559425690277652E-2</v>
      </c>
      <c r="BT48" s="151">
        <f t="shared" si="67"/>
        <v>1.2526345095896258E-4</v>
      </c>
      <c r="BV48" s="136">
        <v>582339.1</v>
      </c>
      <c r="BW48" s="151">
        <f t="shared" si="68"/>
        <v>6.6334694287047066E-2</v>
      </c>
      <c r="BX48" s="151">
        <f t="shared" si="69"/>
        <v>1.9993810276947989E-4</v>
      </c>
    </row>
    <row r="49" spans="1:76" x14ac:dyDescent="0.35">
      <c r="A49" s="138">
        <v>925</v>
      </c>
      <c r="B49" s="141">
        <f t="shared" si="70"/>
        <v>1.5416666666666667</v>
      </c>
      <c r="C49" s="141"/>
      <c r="D49" s="151">
        <v>14354284.66</v>
      </c>
      <c r="E49" s="141"/>
      <c r="F49" s="136">
        <v>12504.9</v>
      </c>
      <c r="G49" s="151">
        <f t="shared" si="36"/>
        <v>1.3430406290967341E-3</v>
      </c>
      <c r="H49" s="151">
        <f t="shared" si="37"/>
        <v>1.8330713000869623E-6</v>
      </c>
      <c r="I49" s="141"/>
      <c r="J49" s="136">
        <v>185832.67</v>
      </c>
      <c r="K49" s="151">
        <f t="shared" si="38"/>
        <v>1.9958642294102776E-2</v>
      </c>
      <c r="L49" s="151">
        <f t="shared" si="39"/>
        <v>2.3835773756374705E-5</v>
      </c>
      <c r="N49" s="136">
        <v>38954315.600000001</v>
      </c>
      <c r="O49" s="151">
        <f t="shared" si="40"/>
        <v>4.1837382569598098</v>
      </c>
      <c r="P49" s="151">
        <f t="shared" si="41"/>
        <v>5.9481714785212404E-3</v>
      </c>
      <c r="Q49" s="141"/>
      <c r="R49" s="136">
        <v>169805</v>
      </c>
      <c r="S49" s="151">
        <f t="shared" si="42"/>
        <v>1.8237252119070999E-2</v>
      </c>
      <c r="T49" s="151">
        <f t="shared" si="43"/>
        <v>2.9039985722648272E-5</v>
      </c>
      <c r="U49" s="141"/>
      <c r="V49" s="136">
        <v>143406.34</v>
      </c>
      <c r="W49" s="151">
        <f t="shared" si="44"/>
        <v>1.5402005700970032E-2</v>
      </c>
      <c r="X49" s="151">
        <f t="shared" si="45"/>
        <v>1.7518069323792604E-5</v>
      </c>
      <c r="Z49" s="136">
        <v>3083.69</v>
      </c>
      <c r="AA49" s="151">
        <f t="shared" si="46"/>
        <v>3.3119184939818058E-4</v>
      </c>
      <c r="AB49" s="151">
        <f t="shared" si="47"/>
        <v>6.7804904125964601E-7</v>
      </c>
      <c r="AD49" s="136">
        <v>0</v>
      </c>
      <c r="AF49" s="136">
        <v>167093.07</v>
      </c>
      <c r="AH49" s="136">
        <v>3246.72</v>
      </c>
      <c r="AI49" s="151">
        <f t="shared" si="48"/>
        <v>3.4870145873225285E-4</v>
      </c>
      <c r="AJ49" s="151">
        <f t="shared" si="49"/>
        <v>7.932182919520005E-7</v>
      </c>
      <c r="AL49" s="136">
        <v>36172.22</v>
      </c>
      <c r="AM49" s="151">
        <f t="shared" si="50"/>
        <v>3.8849379926769083E-3</v>
      </c>
      <c r="AN49" s="151">
        <f t="shared" si="51"/>
        <v>5.5233563728378164E-6</v>
      </c>
      <c r="AP49" s="136">
        <v>0</v>
      </c>
      <c r="AQ49" s="151">
        <f t="shared" si="52"/>
        <v>0</v>
      </c>
      <c r="AR49" s="151">
        <f t="shared" si="53"/>
        <v>0</v>
      </c>
      <c r="AT49" s="136">
        <v>370188.82</v>
      </c>
      <c r="AU49" s="151">
        <f t="shared" si="54"/>
        <v>3.9758704643569939E-2</v>
      </c>
      <c r="AV49" s="151">
        <f t="shared" si="55"/>
        <v>4.7482162101310386E-5</v>
      </c>
      <c r="AX49" s="136">
        <v>37799.599999999999</v>
      </c>
      <c r="AY49" s="151">
        <f t="shared" si="56"/>
        <v>4.0597204746623252E-3</v>
      </c>
      <c r="AZ49" s="151">
        <f t="shared" si="57"/>
        <v>9.2349614837339945E-6</v>
      </c>
      <c r="BB49" s="136">
        <v>32273.23</v>
      </c>
      <c r="BC49" s="151">
        <f t="shared" si="58"/>
        <v>3.4661819864360045E-3</v>
      </c>
      <c r="BD49" s="151">
        <f t="shared" si="59"/>
        <v>7.8847933842074672E-6</v>
      </c>
      <c r="BF49" s="136">
        <v>2771.17</v>
      </c>
      <c r="BG49" s="151">
        <f t="shared" si="60"/>
        <v>2.9762684228854262E-4</v>
      </c>
      <c r="BH49" s="151">
        <f t="shared" si="61"/>
        <v>7.4473838443705878E-7</v>
      </c>
      <c r="BJ49" s="136">
        <v>28790.37</v>
      </c>
      <c r="BK49" s="151">
        <f t="shared" si="62"/>
        <v>3.0921188203606375E-3</v>
      </c>
      <c r="BL49" s="151">
        <f t="shared" si="63"/>
        <v>8.4406594160504557E-6</v>
      </c>
      <c r="BN49" s="136">
        <v>12878.45</v>
      </c>
      <c r="BO49" s="151">
        <f t="shared" si="64"/>
        <v>1.3831603283345599E-3</v>
      </c>
      <c r="BP49" s="151">
        <f t="shared" si="65"/>
        <v>3.7756586753360589E-6</v>
      </c>
      <c r="BR49" s="136">
        <v>422147.4</v>
      </c>
      <c r="BS49" s="151">
        <f t="shared" si="66"/>
        <v>4.5339115839994781E-2</v>
      </c>
      <c r="BT49" s="151">
        <f t="shared" si="67"/>
        <v>1.3665574100737692E-4</v>
      </c>
      <c r="BV49" s="136">
        <v>679039.11</v>
      </c>
      <c r="BW49" s="151">
        <f t="shared" si="68"/>
        <v>7.29295806824274E-2</v>
      </c>
      <c r="BX49" s="151">
        <f t="shared" si="69"/>
        <v>2.198156206814011E-4</v>
      </c>
    </row>
    <row r="50" spans="1:76" x14ac:dyDescent="0.35">
      <c r="A50" s="138">
        <v>950</v>
      </c>
      <c r="B50" s="141">
        <f t="shared" si="70"/>
        <v>1.5833333333333333</v>
      </c>
      <c r="C50" s="141"/>
      <c r="D50" s="151">
        <v>15626321.48</v>
      </c>
      <c r="E50" s="141"/>
      <c r="F50" s="136">
        <v>39581.919999999998</v>
      </c>
      <c r="G50" s="151">
        <f t="shared" si="36"/>
        <v>4.010628695534384E-3</v>
      </c>
      <c r="H50" s="151">
        <f t="shared" si="37"/>
        <v>5.4739731604648064E-6</v>
      </c>
      <c r="I50" s="141"/>
      <c r="J50" s="136">
        <v>682389.43</v>
      </c>
      <c r="K50" s="151">
        <f t="shared" si="38"/>
        <v>6.9142947827880816E-2</v>
      </c>
      <c r="L50" s="151">
        <f t="shared" si="39"/>
        <v>8.2574537736023636E-5</v>
      </c>
      <c r="N50" s="136">
        <v>37787194.5</v>
      </c>
      <c r="O50" s="151">
        <f t="shared" si="40"/>
        <v>3.8287785581255047</v>
      </c>
      <c r="P50" s="151">
        <f t="shared" si="41"/>
        <v>5.4435124805262362E-3</v>
      </c>
      <c r="Q50" s="141"/>
      <c r="R50" s="136">
        <v>157149.89000000001</v>
      </c>
      <c r="S50" s="151">
        <f t="shared" si="42"/>
        <v>1.5923175488558212E-2</v>
      </c>
      <c r="T50" s="151">
        <f t="shared" si="43"/>
        <v>2.5355178830006129E-5</v>
      </c>
      <c r="U50" s="141"/>
      <c r="V50" s="136">
        <v>190123.16</v>
      </c>
      <c r="W50" s="151">
        <f t="shared" si="44"/>
        <v>1.9264184283674844E-2</v>
      </c>
      <c r="X50" s="151">
        <f t="shared" si="45"/>
        <v>2.1910868123265116E-5</v>
      </c>
      <c r="Z50" s="136">
        <v>6112.24</v>
      </c>
      <c r="AA50" s="151">
        <f t="shared" si="46"/>
        <v>6.1932127440995997E-4</v>
      </c>
      <c r="AB50" s="151">
        <f t="shared" si="47"/>
        <v>1.2679363852354588E-6</v>
      </c>
      <c r="AD50" s="136">
        <v>3296.87</v>
      </c>
      <c r="AF50" s="136">
        <v>288950.77</v>
      </c>
      <c r="AH50" s="136">
        <v>23633.26</v>
      </c>
      <c r="AI50" s="151">
        <f t="shared" si="48"/>
        <v>2.3946344877920256E-3</v>
      </c>
      <c r="AJ50" s="151">
        <f t="shared" si="49"/>
        <v>5.44726106154386E-6</v>
      </c>
      <c r="AL50" s="136">
        <v>42796.35</v>
      </c>
      <c r="AM50" s="151">
        <f t="shared" si="50"/>
        <v>4.3363300560996772E-3</v>
      </c>
      <c r="AN50" s="151">
        <f t="shared" si="51"/>
        <v>6.1651167393749988E-6</v>
      </c>
      <c r="AP50" s="136">
        <v>0</v>
      </c>
      <c r="AQ50" s="151">
        <f t="shared" si="52"/>
        <v>0</v>
      </c>
      <c r="AR50" s="151">
        <f t="shared" si="53"/>
        <v>0</v>
      </c>
      <c r="AT50" s="136">
        <v>683040.45</v>
      </c>
      <c r="AU50" s="151">
        <f t="shared" si="54"/>
        <v>6.9208912275622772E-2</v>
      </c>
      <c r="AV50" s="151">
        <f t="shared" si="55"/>
        <v>8.2653316323723762E-5</v>
      </c>
      <c r="AX50" s="136">
        <v>28837.16</v>
      </c>
      <c r="AY50" s="151">
        <f t="shared" si="56"/>
        <v>2.9219184262339049E-3</v>
      </c>
      <c r="AZ50" s="151">
        <f t="shared" si="57"/>
        <v>6.6467147906598648E-6</v>
      </c>
      <c r="BB50" s="136">
        <v>42527.56</v>
      </c>
      <c r="BC50" s="151">
        <f t="shared" si="58"/>
        <v>4.3090949728325518E-3</v>
      </c>
      <c r="BD50" s="151">
        <f t="shared" si="59"/>
        <v>9.8022330237330867E-6</v>
      </c>
      <c r="BF50" s="136">
        <v>6720.74</v>
      </c>
      <c r="BG50" s="151">
        <f t="shared" si="60"/>
        <v>6.8097739319431091E-4</v>
      </c>
      <c r="BH50" s="151">
        <f t="shared" si="61"/>
        <v>1.70397938487692E-6</v>
      </c>
      <c r="BJ50" s="136">
        <v>44074.21</v>
      </c>
      <c r="BK50" s="151">
        <f t="shared" si="62"/>
        <v>4.4658089187944528E-3</v>
      </c>
      <c r="BL50" s="151">
        <f t="shared" si="63"/>
        <v>1.2190466890372655E-5</v>
      </c>
      <c r="BN50" s="136">
        <v>28705.38</v>
      </c>
      <c r="BO50" s="151">
        <f t="shared" si="64"/>
        <v>2.9085658488577312E-3</v>
      </c>
      <c r="BP50" s="151">
        <f t="shared" si="65"/>
        <v>7.9396087749630756E-6</v>
      </c>
      <c r="BR50" s="136">
        <v>383841.21</v>
      </c>
      <c r="BS50" s="151">
        <f t="shared" si="66"/>
        <v>3.8892619947557869E-2</v>
      </c>
      <c r="BT50" s="151">
        <f t="shared" si="67"/>
        <v>1.1722548400388968E-4</v>
      </c>
      <c r="BV50" s="136">
        <v>625534.98</v>
      </c>
      <c r="BW50" s="151">
        <f t="shared" si="68"/>
        <v>6.3382184109525952E-2</v>
      </c>
      <c r="BX50" s="151">
        <f t="shared" si="69"/>
        <v>1.9103899967349379E-4</v>
      </c>
    </row>
    <row r="51" spans="1:76" x14ac:dyDescent="0.35">
      <c r="A51" s="138">
        <v>975</v>
      </c>
      <c r="B51" s="141">
        <f t="shared" si="70"/>
        <v>1.625</v>
      </c>
      <c r="C51" s="141"/>
      <c r="D51" s="151">
        <v>21638959.100000001</v>
      </c>
      <c r="E51" s="141"/>
      <c r="F51" s="136">
        <v>60669.53</v>
      </c>
      <c r="G51" s="151">
        <f t="shared" si="36"/>
        <v>4.5560410643781836E-3</v>
      </c>
      <c r="H51" s="151">
        <f t="shared" si="37"/>
        <v>6.2183882871407718E-6</v>
      </c>
      <c r="I51" s="141"/>
      <c r="J51" s="136">
        <v>841071.77</v>
      </c>
      <c r="K51" s="151">
        <f t="shared" si="38"/>
        <v>6.316115391382203E-2</v>
      </c>
      <c r="L51" s="151">
        <f t="shared" si="39"/>
        <v>7.543073084316233E-5</v>
      </c>
      <c r="N51" s="136">
        <v>17976486.18</v>
      </c>
      <c r="O51" s="151">
        <f t="shared" si="40"/>
        <v>1.3499628104801029</v>
      </c>
      <c r="P51" s="151">
        <f t="shared" si="41"/>
        <v>1.9192907856996606E-3</v>
      </c>
      <c r="Q51" s="141"/>
      <c r="R51" s="136">
        <v>123615.69</v>
      </c>
      <c r="S51" s="151">
        <f t="shared" si="42"/>
        <v>9.2830480117687356E-3</v>
      </c>
      <c r="T51" s="151">
        <f t="shared" si="43"/>
        <v>1.4781809231146105E-5</v>
      </c>
      <c r="U51" s="141"/>
      <c r="V51" s="136">
        <v>270028.37</v>
      </c>
      <c r="W51" s="151">
        <f t="shared" si="44"/>
        <v>2.0278059550932832E-2</v>
      </c>
      <c r="X51" s="151">
        <f t="shared" si="45"/>
        <v>2.306403853251809E-5</v>
      </c>
      <c r="Z51" s="136">
        <v>20815.71</v>
      </c>
      <c r="AA51" s="151">
        <f t="shared" si="46"/>
        <v>1.5631772579116339E-3</v>
      </c>
      <c r="AB51" s="151">
        <f t="shared" si="47"/>
        <v>3.2002926490246182E-6</v>
      </c>
      <c r="AD51" s="136">
        <v>16570.580000000002</v>
      </c>
      <c r="AF51" s="136">
        <v>438944.94</v>
      </c>
      <c r="AH51" s="136">
        <v>32603.35</v>
      </c>
      <c r="AI51" s="151">
        <f t="shared" si="48"/>
        <v>2.4483822676110143E-3</v>
      </c>
      <c r="AJ51" s="151">
        <f t="shared" si="49"/>
        <v>5.569525310908433E-6</v>
      </c>
      <c r="AL51" s="136">
        <v>66132.08</v>
      </c>
      <c r="AM51" s="151">
        <f t="shared" si="50"/>
        <v>4.9662569028100807E-3</v>
      </c>
      <c r="AN51" s="151">
        <f t="shared" si="51"/>
        <v>7.0607064424173715E-6</v>
      </c>
      <c r="AP51" s="136">
        <v>3373.3</v>
      </c>
      <c r="AQ51" s="151">
        <f t="shared" si="52"/>
        <v>2.5332145019859112E-4</v>
      </c>
      <c r="AR51" s="151">
        <f t="shared" si="53"/>
        <v>4.6099998267141062E-7</v>
      </c>
      <c r="AT51" s="136">
        <v>593325.34</v>
      </c>
      <c r="AU51" s="151">
        <f t="shared" si="54"/>
        <v>4.4556379678170374E-2</v>
      </c>
      <c r="AV51" s="151">
        <f t="shared" si="55"/>
        <v>5.3211825221488273E-5</v>
      </c>
      <c r="AX51" s="136">
        <v>26862.35</v>
      </c>
      <c r="AY51" s="151">
        <f t="shared" si="56"/>
        <v>2.0172559386185999E-3</v>
      </c>
      <c r="AZ51" s="151">
        <f t="shared" si="57"/>
        <v>4.5888087646048985E-6</v>
      </c>
      <c r="BB51" s="136">
        <v>43100.85</v>
      </c>
      <c r="BC51" s="151">
        <f t="shared" si="58"/>
        <v>3.2367028805003837E-3</v>
      </c>
      <c r="BD51" s="151">
        <f t="shared" si="59"/>
        <v>7.3627794382070464E-6</v>
      </c>
      <c r="BF51" s="136">
        <v>22255.69</v>
      </c>
      <c r="BG51" s="151">
        <f t="shared" si="60"/>
        <v>1.6713140443987437E-3</v>
      </c>
      <c r="BH51" s="151">
        <f t="shared" si="61"/>
        <v>4.1820546552242296E-6</v>
      </c>
      <c r="BJ51" s="136">
        <v>45737</v>
      </c>
      <c r="BK51" s="151">
        <f t="shared" si="62"/>
        <v>3.4346672895185608E-3</v>
      </c>
      <c r="BL51" s="151">
        <f t="shared" si="63"/>
        <v>9.37572534644516E-6</v>
      </c>
      <c r="BN51" s="136">
        <v>48429.7</v>
      </c>
      <c r="BO51" s="151">
        <f t="shared" si="64"/>
        <v>3.6368783792377515E-3</v>
      </c>
      <c r="BP51" s="151">
        <f t="shared" si="65"/>
        <v>9.9277076723601259E-6</v>
      </c>
      <c r="BR51" s="136">
        <v>363976.79</v>
      </c>
      <c r="BS51" s="151">
        <f t="shared" si="66"/>
        <v>2.7333213257471331E-2</v>
      </c>
      <c r="BT51" s="151">
        <f t="shared" si="67"/>
        <v>8.2384502710514983E-5</v>
      </c>
      <c r="BV51" s="136">
        <v>582335.05000000005</v>
      </c>
      <c r="BW51" s="151">
        <f t="shared" si="68"/>
        <v>4.3731052490875132E-2</v>
      </c>
      <c r="BX51" s="151">
        <f t="shared" si="69"/>
        <v>1.3180890876353108E-4</v>
      </c>
    </row>
    <row r="52" spans="1:76" x14ac:dyDescent="0.35">
      <c r="A52" s="138">
        <v>1000</v>
      </c>
      <c r="B52" s="141">
        <f t="shared" si="70"/>
        <v>1.6666666666666667</v>
      </c>
      <c r="C52" s="141"/>
      <c r="D52" s="151">
        <v>19987559.120000001</v>
      </c>
      <c r="E52" s="141"/>
      <c r="F52" s="136">
        <v>97689.59</v>
      </c>
      <c r="G52" s="151">
        <f t="shared" si="36"/>
        <v>8.1458662538947037E-3</v>
      </c>
      <c r="H52" s="151">
        <f t="shared" si="37"/>
        <v>1.1118020796142116E-5</v>
      </c>
      <c r="I52" s="141"/>
      <c r="J52" s="136">
        <v>801699.78</v>
      </c>
      <c r="K52" s="151">
        <f t="shared" si="38"/>
        <v>6.6849898578311251E-2</v>
      </c>
      <c r="L52" s="151">
        <f t="shared" si="39"/>
        <v>7.9836044690276002E-5</v>
      </c>
      <c r="N52" s="136">
        <v>4950964.3</v>
      </c>
      <c r="O52" s="151">
        <f t="shared" si="40"/>
        <v>0.41283716121244257</v>
      </c>
      <c r="P52" s="151">
        <f t="shared" si="41"/>
        <v>5.8694547239242255E-4</v>
      </c>
      <c r="Q52" s="141"/>
      <c r="R52" s="136">
        <v>146708.15</v>
      </c>
      <c r="S52" s="151">
        <f t="shared" si="42"/>
        <v>1.2233288810571549E-2</v>
      </c>
      <c r="T52" s="151">
        <f t="shared" si="43"/>
        <v>1.9479608555092302E-5</v>
      </c>
      <c r="U52" s="141"/>
      <c r="V52" s="136">
        <v>192971.89</v>
      </c>
      <c r="W52" s="151">
        <f t="shared" si="44"/>
        <v>1.6091000143426553E-2</v>
      </c>
      <c r="X52" s="151">
        <f t="shared" si="45"/>
        <v>1.8301723910149561E-5</v>
      </c>
      <c r="Z52" s="136">
        <v>15195.77</v>
      </c>
      <c r="AA52" s="151">
        <f t="shared" si="46"/>
        <v>1.2671023600871448E-3</v>
      </c>
      <c r="AB52" s="151">
        <f t="shared" si="47"/>
        <v>2.5941385393273605E-6</v>
      </c>
      <c r="AD52" s="136">
        <v>10617.54</v>
      </c>
      <c r="AF52" s="136">
        <v>259996.77</v>
      </c>
      <c r="AH52" s="136">
        <v>39262.980000000003</v>
      </c>
      <c r="AI52" s="151">
        <f t="shared" si="48"/>
        <v>3.2739515419129379E-3</v>
      </c>
      <c r="AJ52" s="151">
        <f t="shared" si="49"/>
        <v>7.4475118614397566E-6</v>
      </c>
      <c r="AL52" s="136">
        <v>27588.18</v>
      </c>
      <c r="AM52" s="151">
        <f t="shared" si="50"/>
        <v>2.3004459786183239E-3</v>
      </c>
      <c r="AN52" s="151">
        <f t="shared" si="51"/>
        <v>3.2706269650433926E-6</v>
      </c>
      <c r="AP52" s="136">
        <v>5842.19</v>
      </c>
      <c r="AQ52" s="151">
        <f t="shared" si="52"/>
        <v>4.8715219676775284E-4</v>
      </c>
      <c r="AR52" s="151">
        <f t="shared" si="53"/>
        <v>8.8653035142589228E-7</v>
      </c>
      <c r="AT52" s="136">
        <v>288997.32</v>
      </c>
      <c r="AU52" s="151">
        <f t="shared" si="54"/>
        <v>2.4098100078565273E-2</v>
      </c>
      <c r="AV52" s="151">
        <f t="shared" si="55"/>
        <v>2.8779355477545467E-5</v>
      </c>
      <c r="AX52" s="136">
        <v>20206.3</v>
      </c>
      <c r="AY52" s="151">
        <f t="shared" si="56"/>
        <v>1.6849064192619968E-3</v>
      </c>
      <c r="AZ52" s="151">
        <f t="shared" si="57"/>
        <v>3.8327874992119832E-6</v>
      </c>
      <c r="BB52" s="136">
        <v>26566.45</v>
      </c>
      <c r="BC52" s="151">
        <f t="shared" si="58"/>
        <v>2.2152488155675644E-3</v>
      </c>
      <c r="BD52" s="151">
        <f t="shared" si="59"/>
        <v>5.0391985399820964E-6</v>
      </c>
      <c r="BF52" s="136">
        <v>29085.55</v>
      </c>
      <c r="BG52" s="151">
        <f t="shared" si="60"/>
        <v>2.4253044794329374E-3</v>
      </c>
      <c r="BH52" s="151">
        <f t="shared" si="61"/>
        <v>6.0687313210471793E-6</v>
      </c>
      <c r="BJ52" s="136">
        <v>30930.59</v>
      </c>
      <c r="BK52" s="151">
        <f t="shared" si="62"/>
        <v>2.5791535136349022E-3</v>
      </c>
      <c r="BL52" s="151">
        <f t="shared" si="63"/>
        <v>7.0404009855491332E-6</v>
      </c>
      <c r="BN52" s="136">
        <v>31496.799999999999</v>
      </c>
      <c r="BO52" s="151">
        <f t="shared" si="64"/>
        <v>2.6263670491980845E-3</v>
      </c>
      <c r="BP52" s="151">
        <f t="shared" si="65"/>
        <v>7.1692813412755425E-6</v>
      </c>
      <c r="BR52" s="136">
        <v>120885.44</v>
      </c>
      <c r="BS52" s="151">
        <f t="shared" si="66"/>
        <v>1.0080056905584445E-2</v>
      </c>
      <c r="BT52" s="151">
        <f t="shared" si="67"/>
        <v>3.0382102083562108E-5</v>
      </c>
      <c r="BV52" s="136">
        <v>205359.63</v>
      </c>
      <c r="BW52" s="151">
        <f t="shared" si="68"/>
        <v>1.7123954353061594E-2</v>
      </c>
      <c r="BX52" s="151">
        <f t="shared" si="69"/>
        <v>5.1612975412940908E-5</v>
      </c>
    </row>
    <row r="53" spans="1:76" x14ac:dyDescent="0.35">
      <c r="A53" s="138">
        <v>1025</v>
      </c>
      <c r="B53" s="141">
        <f t="shared" si="70"/>
        <v>1.7083333333333333</v>
      </c>
      <c r="C53" s="141"/>
      <c r="D53" s="151">
        <v>14343356.25</v>
      </c>
      <c r="E53" s="141"/>
      <c r="F53" s="136">
        <v>85467.85</v>
      </c>
      <c r="G53" s="151">
        <f t="shared" si="36"/>
        <v>1.0179456923363618E-2</v>
      </c>
      <c r="H53" s="151">
        <f t="shared" si="37"/>
        <v>1.3893600783499002E-5</v>
      </c>
      <c r="I53" s="141"/>
      <c r="J53" s="136">
        <v>793825.25</v>
      </c>
      <c r="K53" s="151">
        <f t="shared" si="38"/>
        <v>9.4546779134532508E-2</v>
      </c>
      <c r="L53" s="151">
        <f t="shared" si="39"/>
        <v>1.1291327354018065E-4</v>
      </c>
      <c r="N53" s="136">
        <v>2815104.46</v>
      </c>
      <c r="O53" s="151">
        <f t="shared" si="40"/>
        <v>0.33528671407247052</v>
      </c>
      <c r="P53" s="151">
        <f t="shared" si="41"/>
        <v>4.7668920646632448E-4</v>
      </c>
      <c r="Q53" s="141"/>
      <c r="R53" s="136">
        <v>0</v>
      </c>
      <c r="S53" s="151">
        <f t="shared" si="42"/>
        <v>0</v>
      </c>
      <c r="T53" s="151">
        <f t="shared" si="43"/>
        <v>0</v>
      </c>
      <c r="U53" s="141"/>
      <c r="V53" s="136">
        <v>224908.23</v>
      </c>
      <c r="W53" s="151">
        <f t="shared" si="44"/>
        <v>2.6787191195226712E-2</v>
      </c>
      <c r="X53" s="151">
        <f t="shared" si="45"/>
        <v>3.0467452191509963E-5</v>
      </c>
      <c r="Z53" s="136">
        <v>25782.11</v>
      </c>
      <c r="AA53" s="151">
        <f t="shared" si="46"/>
        <v>3.0707204889139292E-3</v>
      </c>
      <c r="AB53" s="151">
        <f t="shared" si="47"/>
        <v>6.2866857601353748E-6</v>
      </c>
      <c r="AD53" s="136">
        <v>5316.18</v>
      </c>
      <c r="AF53" s="136">
        <v>212616.51</v>
      </c>
      <c r="AH53" s="136">
        <v>41956.58</v>
      </c>
      <c r="AI53" s="151">
        <f t="shared" si="48"/>
        <v>4.9971445258264894E-3</v>
      </c>
      <c r="AJ53" s="151">
        <f t="shared" si="49"/>
        <v>1.136739278299654E-5</v>
      </c>
      <c r="AL53" s="136">
        <v>4489.9799999999996</v>
      </c>
      <c r="AM53" s="151">
        <f t="shared" si="50"/>
        <v>5.3476901544573978E-4</v>
      </c>
      <c r="AN53" s="151">
        <f t="shared" si="51"/>
        <v>7.6030038446589911E-7</v>
      </c>
      <c r="AP53" s="136">
        <v>16964.09</v>
      </c>
      <c r="AQ53" s="151">
        <f t="shared" si="52"/>
        <v>2.020469959160825E-3</v>
      </c>
      <c r="AR53" s="151">
        <f t="shared" si="53"/>
        <v>3.676895957413189E-6</v>
      </c>
      <c r="AT53" s="136">
        <v>253307.57</v>
      </c>
      <c r="AU53" s="151">
        <f t="shared" si="54"/>
        <v>3.01696310036688E-2</v>
      </c>
      <c r="AV53" s="151">
        <f t="shared" si="55"/>
        <v>3.6030331538595506E-5</v>
      </c>
      <c r="AX53" s="136">
        <v>19294.12</v>
      </c>
      <c r="AY53" s="151">
        <f t="shared" si="56"/>
        <v>2.2979829656907067E-3</v>
      </c>
      <c r="AZ53" s="151">
        <f t="shared" si="57"/>
        <v>5.2274003372598341E-6</v>
      </c>
      <c r="BB53" s="136">
        <v>14663.44</v>
      </c>
      <c r="BC53" s="151">
        <f t="shared" si="58"/>
        <v>1.7464561917531214E-3</v>
      </c>
      <c r="BD53" s="151">
        <f t="shared" si="59"/>
        <v>3.9727995472915763E-6</v>
      </c>
      <c r="BF53" s="136">
        <v>19656.62</v>
      </c>
      <c r="BG53" s="151">
        <f t="shared" si="60"/>
        <v>2.3411577166025325E-3</v>
      </c>
      <c r="BH53" s="151">
        <f t="shared" si="61"/>
        <v>5.8581746262139573E-6</v>
      </c>
      <c r="BJ53" s="136">
        <v>10827.35</v>
      </c>
      <c r="BK53" s="151">
        <f t="shared" si="62"/>
        <v>1.2895672807866475E-3</v>
      </c>
      <c r="BL53" s="151">
        <f t="shared" si="63"/>
        <v>3.520174625738636E-6</v>
      </c>
      <c r="BN53" s="136">
        <v>6935.64</v>
      </c>
      <c r="BO53" s="151">
        <f t="shared" si="64"/>
        <v>8.2605387424578545E-4</v>
      </c>
      <c r="BP53" s="151">
        <f t="shared" si="65"/>
        <v>2.2549066891952248E-6</v>
      </c>
      <c r="BR53" s="136">
        <v>13612.22</v>
      </c>
      <c r="BS53" s="151">
        <f t="shared" si="66"/>
        <v>1.6212529871916597E-3</v>
      </c>
      <c r="BT53" s="151">
        <f t="shared" si="67"/>
        <v>4.8865868736165706E-6</v>
      </c>
      <c r="BV53" s="136">
        <v>23268.3</v>
      </c>
      <c r="BW53" s="151">
        <f t="shared" si="68"/>
        <v>2.7713187769424605E-3</v>
      </c>
      <c r="BX53" s="151">
        <f t="shared" si="69"/>
        <v>8.3529776444527375E-6</v>
      </c>
    </row>
    <row r="54" spans="1:76" x14ac:dyDescent="0.35">
      <c r="A54" s="138">
        <v>1050</v>
      </c>
      <c r="B54" s="141">
        <f t="shared" si="70"/>
        <v>1.75</v>
      </c>
      <c r="C54" s="141"/>
      <c r="D54" s="151">
        <v>16214014.32</v>
      </c>
      <c r="E54" s="141"/>
      <c r="F54" s="136">
        <v>21221.11</v>
      </c>
      <c r="G54" s="151">
        <f t="shared" si="36"/>
        <v>2.2904224559732594E-3</v>
      </c>
      <c r="H54" s="151">
        <f t="shared" si="37"/>
        <v>3.1261211151467506E-6</v>
      </c>
      <c r="I54" s="141"/>
      <c r="J54" s="136">
        <v>199952.22</v>
      </c>
      <c r="K54" s="151">
        <f t="shared" si="38"/>
        <v>2.1581107435459573E-2</v>
      </c>
      <c r="L54" s="151">
        <f t="shared" si="39"/>
        <v>2.5773416180499506E-5</v>
      </c>
      <c r="N54" s="136">
        <v>356301.04</v>
      </c>
      <c r="O54" s="151">
        <f t="shared" si="40"/>
        <v>3.8456042266527365E-2</v>
      </c>
      <c r="P54" s="151">
        <f t="shared" si="41"/>
        <v>5.4674341399355555E-5</v>
      </c>
      <c r="Q54" s="141"/>
      <c r="R54" s="136">
        <v>0</v>
      </c>
      <c r="S54" s="151">
        <f t="shared" si="42"/>
        <v>0</v>
      </c>
      <c r="T54" s="151">
        <f t="shared" si="43"/>
        <v>0</v>
      </c>
      <c r="U54" s="141"/>
      <c r="V54" s="136">
        <v>193838.78</v>
      </c>
      <c r="W54" s="151">
        <f t="shared" si="44"/>
        <v>2.0921275774474585E-2</v>
      </c>
      <c r="X54" s="151">
        <f t="shared" si="45"/>
        <v>2.3795625483786572E-5</v>
      </c>
      <c r="Z54" s="136">
        <v>20486.47</v>
      </c>
      <c r="AA54" s="151">
        <f t="shared" si="46"/>
        <v>2.2111317896011335E-3</v>
      </c>
      <c r="AB54" s="151">
        <f t="shared" si="47"/>
        <v>4.5268498991207669E-6</v>
      </c>
      <c r="AD54" s="136">
        <v>2907.89</v>
      </c>
      <c r="AF54" s="136">
        <v>44006.96</v>
      </c>
      <c r="AH54" s="136">
        <v>12639.83</v>
      </c>
      <c r="AI54" s="151">
        <f t="shared" si="48"/>
        <v>1.3642335613775381E-3</v>
      </c>
      <c r="AJ54" s="151">
        <f t="shared" si="49"/>
        <v>3.1033280426004543E-6</v>
      </c>
      <c r="AL54" s="136">
        <v>2870.76</v>
      </c>
      <c r="AM54" s="151">
        <f t="shared" si="50"/>
        <v>3.0984492185893173E-4</v>
      </c>
      <c r="AN54" s="151">
        <f t="shared" si="51"/>
        <v>4.4051769345274427E-7</v>
      </c>
      <c r="AP54" s="136">
        <v>42500.79</v>
      </c>
      <c r="AQ54" s="151">
        <f t="shared" si="52"/>
        <v>4.5871664494743086E-3</v>
      </c>
      <c r="AR54" s="151">
        <f t="shared" si="53"/>
        <v>8.3478270476532016E-6</v>
      </c>
      <c r="AT54" s="136"/>
      <c r="AU54" s="136"/>
      <c r="AV54" s="136"/>
      <c r="AX54" s="136">
        <v>15367.94</v>
      </c>
      <c r="AY54" s="151">
        <f t="shared" si="56"/>
        <v>1.6586820801574326E-3</v>
      </c>
      <c r="AZ54" s="151">
        <f t="shared" si="57"/>
        <v>3.7731329581965284E-6</v>
      </c>
      <c r="BB54" s="136">
        <v>8699.34</v>
      </c>
      <c r="BC54" s="151">
        <f t="shared" si="58"/>
        <v>9.3893126646751347E-4</v>
      </c>
      <c r="BD54" s="151">
        <f t="shared" si="59"/>
        <v>2.1358598789790558E-6</v>
      </c>
      <c r="BF54" s="136">
        <v>23444.36</v>
      </c>
      <c r="BG54" s="151">
        <f t="shared" si="60"/>
        <v>2.530380767543321E-3</v>
      </c>
      <c r="BH54" s="151">
        <f t="shared" si="61"/>
        <v>6.3316590343147364E-6</v>
      </c>
      <c r="BJ54" s="136">
        <v>0</v>
      </c>
      <c r="BK54" s="151">
        <f t="shared" si="62"/>
        <v>0</v>
      </c>
      <c r="BL54" s="151">
        <f t="shared" si="63"/>
        <v>0</v>
      </c>
      <c r="BN54" s="136">
        <v>2456.31</v>
      </c>
      <c r="BO54" s="151">
        <f t="shared" si="64"/>
        <v>2.6511278546841689E-4</v>
      </c>
      <c r="BP54" s="151">
        <f t="shared" si="65"/>
        <v>7.2368717341798927E-7</v>
      </c>
      <c r="BR54" s="136">
        <v>5880.82</v>
      </c>
      <c r="BS54" s="151">
        <f t="shared" si="66"/>
        <v>6.347246768683007E-4</v>
      </c>
      <c r="BT54" s="151">
        <f t="shared" si="67"/>
        <v>1.913111216354842E-6</v>
      </c>
      <c r="BV54" s="136">
        <v>10358.86</v>
      </c>
      <c r="BW54" s="151">
        <f t="shared" si="68"/>
        <v>1.1180454539033613E-3</v>
      </c>
      <c r="BX54" s="151">
        <f t="shared" si="69"/>
        <v>3.3698789037327317E-6</v>
      </c>
    </row>
    <row r="55" spans="1:76" x14ac:dyDescent="0.35">
      <c r="A55" s="138">
        <v>1075</v>
      </c>
      <c r="B55" s="141">
        <f t="shared" si="70"/>
        <v>1.7916666666666667</v>
      </c>
      <c r="C55" s="141"/>
      <c r="D55" s="151">
        <v>15214014.32</v>
      </c>
      <c r="E55" s="141"/>
      <c r="F55" s="139"/>
      <c r="G55" s="139"/>
      <c r="H55" s="139"/>
      <c r="I55" s="141"/>
      <c r="J55" s="139"/>
      <c r="K55" s="139"/>
      <c r="L55" s="139"/>
      <c r="M55" s="141"/>
      <c r="N55" s="139"/>
      <c r="O55" s="151">
        <f t="shared" si="40"/>
        <v>0</v>
      </c>
      <c r="P55" s="151">
        <f t="shared" si="41"/>
        <v>0</v>
      </c>
      <c r="Q55" s="141"/>
      <c r="R55" s="139">
        <v>0</v>
      </c>
      <c r="S55" s="151">
        <f t="shared" si="42"/>
        <v>0</v>
      </c>
      <c r="T55" s="151">
        <f t="shared" si="43"/>
        <v>0</v>
      </c>
      <c r="U55" s="141"/>
      <c r="V55" s="136"/>
      <c r="W55" s="136"/>
      <c r="X55" s="136"/>
      <c r="Z55" s="136">
        <v>5347.37</v>
      </c>
      <c r="AA55" s="151">
        <f t="shared" si="46"/>
        <v>6.2972890532505643E-4</v>
      </c>
      <c r="AB55" s="151">
        <f t="shared" si="47"/>
        <v>1.2892439270019264E-6</v>
      </c>
      <c r="AD55" s="136">
        <v>0</v>
      </c>
      <c r="AL55" s="136">
        <v>1200.32</v>
      </c>
      <c r="AM55" s="151">
        <f t="shared" si="50"/>
        <v>1.4135475937512677E-4</v>
      </c>
      <c r="AN55" s="151">
        <f t="shared" si="51"/>
        <v>2.0096915639252879E-7</v>
      </c>
      <c r="AP55" s="136">
        <v>24349.08</v>
      </c>
      <c r="AQ55" s="151">
        <f t="shared" si="52"/>
        <v>2.8674506335024932E-3</v>
      </c>
      <c r="AR55" s="151">
        <f t="shared" si="53"/>
        <v>5.2182501375997835E-6</v>
      </c>
      <c r="AT55" s="136"/>
      <c r="AU55" s="136"/>
      <c r="AV55" s="136"/>
      <c r="AX55" s="136">
        <v>1277.6600000000001</v>
      </c>
      <c r="AY55" s="151">
        <f t="shared" si="56"/>
        <v>1.5046264484739445E-4</v>
      </c>
      <c r="AZ55" s="151">
        <f t="shared" si="57"/>
        <v>3.4226906472471128E-7</v>
      </c>
      <c r="BB55" s="136">
        <v>0</v>
      </c>
      <c r="BC55" s="151">
        <f t="shared" si="58"/>
        <v>0</v>
      </c>
      <c r="BD55" s="151">
        <f t="shared" si="59"/>
        <v>0</v>
      </c>
      <c r="BF55" s="136">
        <v>5778.1</v>
      </c>
      <c r="BG55" s="151">
        <f t="shared" si="60"/>
        <v>6.8045349169006618E-4</v>
      </c>
      <c r="BH55" s="151">
        <f t="shared" si="61"/>
        <v>1.7026684494892539E-6</v>
      </c>
      <c r="BJ55" s="136">
        <v>0</v>
      </c>
      <c r="BK55" s="151">
        <f t="shared" si="62"/>
        <v>0</v>
      </c>
      <c r="BL55" s="151">
        <f t="shared" si="63"/>
        <v>0</v>
      </c>
      <c r="BN55" s="136">
        <v>0</v>
      </c>
      <c r="BO55" s="151">
        <f t="shared" si="64"/>
        <v>0</v>
      </c>
      <c r="BP55" s="151">
        <f t="shared" si="65"/>
        <v>0</v>
      </c>
      <c r="BR55" s="136">
        <v>580.79999999999995</v>
      </c>
      <c r="BS55" s="151">
        <f t="shared" si="66"/>
        <v>6.8397464213771023E-5</v>
      </c>
      <c r="BT55" s="151">
        <f t="shared" si="67"/>
        <v>2.0615545720265859E-7</v>
      </c>
      <c r="BV55" s="136">
        <v>2755.18</v>
      </c>
      <c r="BW55" s="151">
        <f t="shared" si="68"/>
        <v>3.2446164850636651E-4</v>
      </c>
      <c r="BX55" s="151">
        <f t="shared" si="69"/>
        <v>9.779534996136726E-7</v>
      </c>
    </row>
    <row r="56" spans="1:76" x14ac:dyDescent="0.35">
      <c r="A56" s="138">
        <v>1100</v>
      </c>
      <c r="B56" s="141">
        <f t="shared" si="70"/>
        <v>1.8333333333333333</v>
      </c>
      <c r="C56" s="141"/>
      <c r="D56" s="151">
        <v>19614014.32</v>
      </c>
      <c r="E56" s="141"/>
      <c r="F56" s="139"/>
      <c r="G56" s="139"/>
      <c r="H56" s="139"/>
      <c r="I56" s="141"/>
      <c r="J56" s="139"/>
      <c r="K56" s="139"/>
      <c r="L56" s="139"/>
      <c r="M56" s="141"/>
      <c r="N56" s="139"/>
      <c r="O56" s="151">
        <f t="shared" si="40"/>
        <v>0</v>
      </c>
      <c r="P56" s="151">
        <f t="shared" si="41"/>
        <v>0</v>
      </c>
      <c r="Q56" s="141"/>
      <c r="R56" s="139">
        <v>0</v>
      </c>
      <c r="S56" s="151">
        <f t="shared" si="42"/>
        <v>0</v>
      </c>
      <c r="T56" s="151">
        <f t="shared" si="43"/>
        <v>0</v>
      </c>
      <c r="U56" s="141"/>
      <c r="V56" s="139"/>
      <c r="W56" s="139"/>
      <c r="X56" s="139"/>
      <c r="Z56" s="136">
        <v>0</v>
      </c>
      <c r="AA56" s="151">
        <f t="shared" si="46"/>
        <v>0</v>
      </c>
      <c r="AB56" s="151">
        <f t="shared" si="47"/>
        <v>0</v>
      </c>
    </row>
    <row r="57" spans="1:76" x14ac:dyDescent="0.35">
      <c r="A57" s="135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</row>
    <row r="59" spans="1:76" ht="23.5" x14ac:dyDescent="0.55000000000000004">
      <c r="A59" s="170" t="s">
        <v>296</v>
      </c>
      <c r="B59" s="170"/>
      <c r="C59" s="170"/>
      <c r="D59" s="170">
        <v>5.9560000000000004</v>
      </c>
      <c r="E59" s="170"/>
      <c r="F59" s="170">
        <v>14.5</v>
      </c>
      <c r="G59" s="170"/>
      <c r="H59" s="170"/>
      <c r="I59" s="170"/>
      <c r="J59" s="244">
        <v>14.73</v>
      </c>
      <c r="K59" s="244"/>
      <c r="L59" s="244"/>
      <c r="M59" s="170"/>
      <c r="N59" s="170"/>
      <c r="O59" s="170"/>
      <c r="P59" s="170"/>
      <c r="Q59" s="170"/>
      <c r="R59" s="170">
        <v>14.95</v>
      </c>
      <c r="S59" s="170"/>
      <c r="T59" s="170"/>
      <c r="U59" s="170"/>
      <c r="V59" s="244">
        <v>15.52</v>
      </c>
      <c r="W59" s="244"/>
      <c r="X59" s="244"/>
      <c r="Z59" s="244">
        <v>16.100000000000001</v>
      </c>
      <c r="AA59" s="244"/>
      <c r="AB59" s="244"/>
      <c r="AD59" s="170">
        <v>17.350000000000001</v>
      </c>
      <c r="AF59" s="170">
        <v>18</v>
      </c>
      <c r="AH59" s="244">
        <v>18.79</v>
      </c>
      <c r="AI59" s="244"/>
      <c r="AJ59" s="244"/>
      <c r="AL59" s="245">
        <v>18.899999999999999</v>
      </c>
      <c r="AM59" s="245"/>
      <c r="AN59" s="245"/>
      <c r="AP59" s="244">
        <v>19.39</v>
      </c>
      <c r="AQ59" s="244"/>
      <c r="AR59" s="244"/>
      <c r="AT59" s="244">
        <v>20.6</v>
      </c>
      <c r="AU59" s="244"/>
      <c r="AV59" s="244"/>
      <c r="AX59" s="244">
        <v>22.22</v>
      </c>
      <c r="AY59" s="244"/>
      <c r="AZ59" s="244"/>
      <c r="BB59" s="170">
        <v>22.51</v>
      </c>
      <c r="BC59" s="170"/>
      <c r="BD59" s="170"/>
      <c r="BE59" s="170"/>
      <c r="BF59" s="170">
        <v>23.48</v>
      </c>
      <c r="BG59" s="170"/>
      <c r="BH59" s="170"/>
      <c r="BI59" s="170"/>
      <c r="BJ59" s="170">
        <v>23.48</v>
      </c>
      <c r="BK59" s="170"/>
      <c r="BL59" s="170"/>
      <c r="BN59" s="170">
        <v>25</v>
      </c>
      <c r="BO59" s="170"/>
      <c r="BP59" s="170"/>
      <c r="BQ59" s="170"/>
      <c r="BR59" s="245">
        <v>30</v>
      </c>
      <c r="BS59" s="245"/>
      <c r="BT59" s="245"/>
      <c r="BU59" s="170"/>
      <c r="BV59" s="244">
        <v>26.33</v>
      </c>
      <c r="BW59" s="244"/>
      <c r="BX59" s="244"/>
    </row>
    <row r="60" spans="1:76" x14ac:dyDescent="0.35">
      <c r="A60" s="145" t="s">
        <v>46</v>
      </c>
      <c r="B60" s="145"/>
      <c r="C60" s="182"/>
      <c r="D60" s="145" t="s">
        <v>294</v>
      </c>
      <c r="E60" s="182"/>
      <c r="F60" s="145" t="s">
        <v>280</v>
      </c>
      <c r="G60" s="145" t="s">
        <v>282</v>
      </c>
      <c r="H60" s="145" t="s">
        <v>152</v>
      </c>
      <c r="I60" s="182"/>
      <c r="J60" s="145" t="s">
        <v>279</v>
      </c>
      <c r="K60" s="145" t="s">
        <v>282</v>
      </c>
      <c r="L60" s="145" t="s">
        <v>152</v>
      </c>
      <c r="M60" s="182"/>
      <c r="N60" s="145" t="s">
        <v>455</v>
      </c>
      <c r="O60" s="145" t="s">
        <v>282</v>
      </c>
      <c r="P60" s="145" t="s">
        <v>152</v>
      </c>
      <c r="Q60" s="182"/>
      <c r="R60" s="145" t="s">
        <v>278</v>
      </c>
      <c r="S60" s="145" t="s">
        <v>282</v>
      </c>
      <c r="T60" s="145" t="s">
        <v>152</v>
      </c>
      <c r="U60" s="182"/>
      <c r="V60" s="145" t="s">
        <v>454</v>
      </c>
      <c r="W60" s="145" t="s">
        <v>282</v>
      </c>
      <c r="X60" s="145" t="s">
        <v>152</v>
      </c>
      <c r="Z60" s="145" t="s">
        <v>453</v>
      </c>
      <c r="AA60" s="145" t="s">
        <v>282</v>
      </c>
      <c r="AB60" s="145" t="s">
        <v>152</v>
      </c>
      <c r="AD60" s="145" t="s">
        <v>452</v>
      </c>
      <c r="AF60" s="182" t="s">
        <v>451</v>
      </c>
      <c r="AH60" s="145" t="s">
        <v>450</v>
      </c>
      <c r="AI60" s="145" t="s">
        <v>282</v>
      </c>
      <c r="AJ60" s="145" t="s">
        <v>152</v>
      </c>
      <c r="AL60" s="194" t="s">
        <v>449</v>
      </c>
      <c r="AM60" s="145" t="s">
        <v>282</v>
      </c>
      <c r="AN60" s="145" t="s">
        <v>152</v>
      </c>
      <c r="AP60" s="145" t="s">
        <v>286</v>
      </c>
      <c r="AQ60" s="145" t="s">
        <v>282</v>
      </c>
      <c r="AR60" s="145" t="s">
        <v>152</v>
      </c>
      <c r="AT60" s="145" t="s">
        <v>448</v>
      </c>
      <c r="AU60" s="145" t="s">
        <v>282</v>
      </c>
      <c r="AV60" s="145" t="s">
        <v>152</v>
      </c>
      <c r="AX60" s="145" t="s">
        <v>434</v>
      </c>
      <c r="AY60" s="145" t="s">
        <v>282</v>
      </c>
      <c r="AZ60" s="145" t="s">
        <v>152</v>
      </c>
      <c r="BB60" s="145" t="s">
        <v>434</v>
      </c>
      <c r="BC60" s="145" t="s">
        <v>282</v>
      </c>
      <c r="BD60" s="145" t="s">
        <v>152</v>
      </c>
      <c r="BE60" s="182"/>
      <c r="BF60" s="192" t="s">
        <v>447</v>
      </c>
      <c r="BG60" s="145" t="s">
        <v>282</v>
      </c>
      <c r="BH60" s="145" t="s">
        <v>152</v>
      </c>
      <c r="BI60" s="182"/>
      <c r="BJ60" s="145" t="s">
        <v>432</v>
      </c>
      <c r="BK60" s="145" t="s">
        <v>282</v>
      </c>
      <c r="BL60" s="145" t="s">
        <v>152</v>
      </c>
      <c r="BN60" s="145" t="s">
        <v>283</v>
      </c>
      <c r="BO60" s="145" t="s">
        <v>282</v>
      </c>
      <c r="BP60" s="145" t="s">
        <v>152</v>
      </c>
      <c r="BQ60" s="182"/>
      <c r="BR60" s="145" t="s">
        <v>446</v>
      </c>
      <c r="BS60" s="145" t="s">
        <v>282</v>
      </c>
      <c r="BT60" s="145" t="s">
        <v>152</v>
      </c>
      <c r="BU60" s="182"/>
      <c r="BV60" s="192" t="s">
        <v>445</v>
      </c>
      <c r="BW60" s="145" t="s">
        <v>282</v>
      </c>
      <c r="BX60" s="145" t="s">
        <v>152</v>
      </c>
    </row>
    <row r="61" spans="1:76" x14ac:dyDescent="0.35">
      <c r="A61" s="138">
        <v>600</v>
      </c>
      <c r="B61" s="138">
        <v>1</v>
      </c>
      <c r="C61" s="135"/>
      <c r="D61" s="151">
        <v>18268840</v>
      </c>
      <c r="E61" s="135"/>
      <c r="F61" s="136">
        <v>0</v>
      </c>
      <c r="G61" s="151">
        <f t="shared" ref="G61:G79" si="71">F61/D61*B61</f>
        <v>0</v>
      </c>
      <c r="H61" s="151">
        <f t="shared" ref="H61:H79" si="72">G61*0.005/$C$4*$F$7/$N$7</f>
        <v>0</v>
      </c>
      <c r="I61" s="135"/>
      <c r="J61" s="136">
        <v>0</v>
      </c>
      <c r="K61" s="151">
        <f t="shared" ref="K61:K79" si="73">J61/D61*B61</f>
        <v>0</v>
      </c>
      <c r="L61" s="151">
        <f t="shared" ref="L61:L79" si="74">K61*0.005/$C$4*$J$7/$N$7</f>
        <v>0</v>
      </c>
      <c r="N61" s="136">
        <v>74615136.900000006</v>
      </c>
      <c r="O61" s="151">
        <f t="shared" ref="O61:O76" si="75">N61/D61*B61</f>
        <v>4.0842843278500442</v>
      </c>
      <c r="P61" s="151">
        <f t="shared" ref="P61:P76" si="76">O61/$C$4*$D$4</f>
        <v>4.219420288956454E-3</v>
      </c>
      <c r="Q61" s="135"/>
      <c r="R61" s="136">
        <v>0</v>
      </c>
      <c r="S61" s="151">
        <f t="shared" ref="S61:S81" si="77">R61/D61*B61</f>
        <v>0</v>
      </c>
      <c r="T61" s="151">
        <f t="shared" ref="T61:T81" si="78">S61*0.005/$C$4*$R$7/$N$7</f>
        <v>0</v>
      </c>
      <c r="U61" s="135"/>
      <c r="V61" s="136">
        <v>0</v>
      </c>
      <c r="W61" s="151">
        <f t="shared" ref="W61:W81" si="79">V61/D61*B61</f>
        <v>0</v>
      </c>
      <c r="X61" s="151">
        <f t="shared" ref="X61:X81" si="80">W61*0.005/$C$4*$V$7/$N$7</f>
        <v>0</v>
      </c>
      <c r="Z61" s="136">
        <v>0</v>
      </c>
      <c r="AA61" s="151">
        <f t="shared" ref="AA61:AA79" si="81">Z61/D61*B61</f>
        <v>0</v>
      </c>
      <c r="AB61" s="151">
        <f t="shared" ref="AB61:AB79" si="82">AA61*0.005/$C$4*$Z$7/$N$7</f>
        <v>0</v>
      </c>
      <c r="AD61" s="136">
        <v>0</v>
      </c>
      <c r="AF61" s="136">
        <v>34241</v>
      </c>
      <c r="AH61" s="136">
        <v>0</v>
      </c>
      <c r="AI61" s="151">
        <f t="shared" ref="AI61:AI79" si="83">AH61/D61*B61</f>
        <v>0</v>
      </c>
      <c r="AJ61" s="151">
        <f t="shared" ref="AJ61:AJ79" si="84">AI61*0.005/$C$4*$AH$7/$N$7</f>
        <v>0</v>
      </c>
      <c r="AL61" s="136">
        <v>0</v>
      </c>
      <c r="AM61" s="151">
        <f t="shared" ref="AM61:AM80" si="85">AL61/D61*B61</f>
        <v>0</v>
      </c>
      <c r="AN61" s="151">
        <f t="shared" ref="AN61:AN80" si="86">AM61*0.005/$C$4*$AL$7/$N$7</f>
        <v>0</v>
      </c>
      <c r="AP61" s="136">
        <v>0</v>
      </c>
      <c r="AQ61" s="151">
        <f t="shared" ref="AQ61:AQ80" si="87">AP61/D61*B61</f>
        <v>0</v>
      </c>
      <c r="AR61" s="151">
        <f t="shared" ref="AR61:AR80" si="88">AQ61*0.005/$C$4*$AP$7/$N$7</f>
        <v>0</v>
      </c>
      <c r="AT61" s="136">
        <v>0</v>
      </c>
      <c r="AU61" s="151">
        <f t="shared" ref="AU61:AU79" si="89">AT61/D61*B61</f>
        <v>0</v>
      </c>
      <c r="AV61" s="151">
        <f t="shared" ref="AV61:AV79" si="90">AU61*0.005/$C$4*$AT$7/$N$7</f>
        <v>0</v>
      </c>
      <c r="AX61" s="136">
        <v>0</v>
      </c>
      <c r="AY61" s="151">
        <f t="shared" ref="AY61:AY80" si="91">AX61/D61*B61</f>
        <v>0</v>
      </c>
      <c r="AZ61" s="151">
        <f t="shared" ref="AZ61:AZ80" si="92">AY61*0.005/$C$4*$AX$7/$N$7</f>
        <v>0</v>
      </c>
      <c r="BB61" s="136">
        <v>0</v>
      </c>
      <c r="BC61" s="151">
        <f t="shared" ref="BC61:BC80" si="93">BB61/D61*B61</f>
        <v>0</v>
      </c>
      <c r="BD61" s="151">
        <f t="shared" ref="BD61:BD80" si="94">BC61*0.005/$C$4*$BB$7/$N$7</f>
        <v>0</v>
      </c>
      <c r="BF61" s="136">
        <v>0</v>
      </c>
      <c r="BG61" s="151">
        <f t="shared" ref="BG61:BG80" si="95">BF61/D61*B61</f>
        <v>0</v>
      </c>
      <c r="BH61" s="151">
        <f t="shared" ref="BH61:BH80" si="96">BG61*0.005/$C$4*$BF$7/$N$7</f>
        <v>0</v>
      </c>
      <c r="BJ61" s="136">
        <v>0</v>
      </c>
      <c r="BK61" s="151">
        <f t="shared" ref="BK61:BK80" si="97">BJ61/D61*B61</f>
        <v>0</v>
      </c>
      <c r="BL61" s="151">
        <f t="shared" ref="BL61:BL80" si="98">BK61*0.005/$C$4*$BJ$7/$N$7</f>
        <v>0</v>
      </c>
      <c r="BN61" s="136">
        <v>0</v>
      </c>
      <c r="BO61" s="151">
        <f t="shared" ref="BO61:BO80" si="99">BN61/D61*B61</f>
        <v>0</v>
      </c>
      <c r="BP61" s="151">
        <f t="shared" ref="BP61:BP80" si="100">BO61*0.005/$C$4*$BN$7/$N$7</f>
        <v>0</v>
      </c>
      <c r="BR61" s="136">
        <v>0</v>
      </c>
      <c r="BS61" s="151">
        <f t="shared" ref="BS61:BS80" si="101">BR61/D61*B61</f>
        <v>0</v>
      </c>
      <c r="BT61" s="151">
        <f t="shared" ref="BT61:BT80" si="102">BS61*0.005/$C$4*$BR$7/$N$7</f>
        <v>0</v>
      </c>
      <c r="BV61" s="136">
        <v>0</v>
      </c>
      <c r="BW61" s="151">
        <f t="shared" ref="BW61:BW80" si="103">BV61/D61*B61</f>
        <v>0</v>
      </c>
      <c r="BX61" s="151">
        <f t="shared" ref="BX61:BX80" si="104">BW61*0.005/$C$4*$BV$7/$N$7</f>
        <v>0</v>
      </c>
    </row>
    <row r="62" spans="1:76" x14ac:dyDescent="0.35">
      <c r="A62" s="138">
        <v>625</v>
      </c>
      <c r="B62" s="139">
        <f t="shared" ref="B62:B81" si="105">A62/$A$61</f>
        <v>1.0416666666666667</v>
      </c>
      <c r="C62" s="141"/>
      <c r="D62" s="151">
        <v>18197397.059999999</v>
      </c>
      <c r="E62" s="141"/>
      <c r="F62" s="136">
        <v>0</v>
      </c>
      <c r="G62" s="151">
        <f t="shared" si="71"/>
        <v>0</v>
      </c>
      <c r="H62" s="151">
        <f t="shared" si="72"/>
        <v>0</v>
      </c>
      <c r="I62" s="141"/>
      <c r="J62" s="136">
        <v>0</v>
      </c>
      <c r="K62" s="151">
        <f t="shared" si="73"/>
        <v>0</v>
      </c>
      <c r="L62" s="151">
        <f t="shared" si="74"/>
        <v>0</v>
      </c>
      <c r="N62" s="136">
        <v>66188582.700000003</v>
      </c>
      <c r="O62" s="151">
        <f t="shared" si="75"/>
        <v>3.7888078215346703</v>
      </c>
      <c r="P62" s="151">
        <f t="shared" si="76"/>
        <v>3.9141674060570557E-3</v>
      </c>
      <c r="Q62" s="141"/>
      <c r="R62" s="136">
        <v>0</v>
      </c>
      <c r="S62" s="151">
        <f t="shared" si="77"/>
        <v>0</v>
      </c>
      <c r="T62" s="151">
        <f t="shared" si="78"/>
        <v>0</v>
      </c>
      <c r="U62" s="141"/>
      <c r="V62" s="136">
        <v>0</v>
      </c>
      <c r="W62" s="151">
        <f t="shared" si="79"/>
        <v>0</v>
      </c>
      <c r="X62" s="151">
        <f t="shared" si="80"/>
        <v>0</v>
      </c>
      <c r="Z62" s="136">
        <v>0</v>
      </c>
      <c r="AA62" s="151">
        <f t="shared" si="81"/>
        <v>0</v>
      </c>
      <c r="AB62" s="151">
        <f t="shared" si="82"/>
        <v>0</v>
      </c>
      <c r="AD62" s="136">
        <v>0</v>
      </c>
      <c r="AF62" s="136">
        <v>26139</v>
      </c>
      <c r="AH62" s="136">
        <v>0</v>
      </c>
      <c r="AI62" s="151">
        <f t="shared" si="83"/>
        <v>0</v>
      </c>
      <c r="AJ62" s="151">
        <f t="shared" si="84"/>
        <v>0</v>
      </c>
      <c r="AL62" s="136">
        <v>0</v>
      </c>
      <c r="AM62" s="151">
        <f t="shared" si="85"/>
        <v>0</v>
      </c>
      <c r="AN62" s="151">
        <f t="shared" si="86"/>
        <v>0</v>
      </c>
      <c r="AP62" s="136">
        <v>0</v>
      </c>
      <c r="AQ62" s="151">
        <f t="shared" si="87"/>
        <v>0</v>
      </c>
      <c r="AR62" s="151">
        <f t="shared" si="88"/>
        <v>0</v>
      </c>
      <c r="AT62" s="136">
        <v>0</v>
      </c>
      <c r="AU62" s="151">
        <f t="shared" si="89"/>
        <v>0</v>
      </c>
      <c r="AV62" s="151">
        <f t="shared" si="90"/>
        <v>0</v>
      </c>
      <c r="AX62" s="136">
        <v>0</v>
      </c>
      <c r="AY62" s="151">
        <f t="shared" si="91"/>
        <v>0</v>
      </c>
      <c r="AZ62" s="151">
        <f t="shared" si="92"/>
        <v>0</v>
      </c>
      <c r="BB62" s="136">
        <v>0</v>
      </c>
      <c r="BC62" s="151">
        <f t="shared" si="93"/>
        <v>0</v>
      </c>
      <c r="BD62" s="151">
        <f t="shared" si="94"/>
        <v>0</v>
      </c>
      <c r="BF62" s="136">
        <v>0</v>
      </c>
      <c r="BG62" s="151">
        <f t="shared" si="95"/>
        <v>0</v>
      </c>
      <c r="BH62" s="151">
        <f t="shared" si="96"/>
        <v>0</v>
      </c>
      <c r="BJ62" s="136">
        <v>0</v>
      </c>
      <c r="BK62" s="151">
        <f t="shared" si="97"/>
        <v>0</v>
      </c>
      <c r="BL62" s="151">
        <f t="shared" si="98"/>
        <v>0</v>
      </c>
      <c r="BN62" s="136">
        <v>0</v>
      </c>
      <c r="BO62" s="151">
        <f t="shared" si="99"/>
        <v>0</v>
      </c>
      <c r="BP62" s="151">
        <f t="shared" si="100"/>
        <v>0</v>
      </c>
      <c r="BR62" s="136">
        <v>0</v>
      </c>
      <c r="BS62" s="151">
        <f t="shared" si="101"/>
        <v>0</v>
      </c>
      <c r="BT62" s="151">
        <f t="shared" si="102"/>
        <v>0</v>
      </c>
      <c r="BV62" s="136">
        <v>0</v>
      </c>
      <c r="BW62" s="151">
        <f t="shared" si="103"/>
        <v>0</v>
      </c>
      <c r="BX62" s="151">
        <f t="shared" si="104"/>
        <v>0</v>
      </c>
    </row>
    <row r="63" spans="1:76" x14ac:dyDescent="0.35">
      <c r="A63" s="138">
        <v>650</v>
      </c>
      <c r="B63" s="139">
        <f t="shared" si="105"/>
        <v>1.0833333333333333</v>
      </c>
      <c r="C63" s="141"/>
      <c r="D63" s="151">
        <v>16647757.130000001</v>
      </c>
      <c r="E63" s="141"/>
      <c r="F63" s="136">
        <v>0</v>
      </c>
      <c r="G63" s="151">
        <f t="shared" si="71"/>
        <v>0</v>
      </c>
      <c r="H63" s="151">
        <f t="shared" si="72"/>
        <v>0</v>
      </c>
      <c r="I63" s="141"/>
      <c r="J63" s="136">
        <v>0</v>
      </c>
      <c r="K63" s="151">
        <f t="shared" si="73"/>
        <v>0</v>
      </c>
      <c r="L63" s="151">
        <f t="shared" si="74"/>
        <v>0</v>
      </c>
      <c r="N63" s="136">
        <v>64004436.600000001</v>
      </c>
      <c r="O63" s="151">
        <f t="shared" si="75"/>
        <v>4.1650138879699039</v>
      </c>
      <c r="P63" s="151">
        <f t="shared" si="76"/>
        <v>4.3028209331196316E-3</v>
      </c>
      <c r="Q63" s="141"/>
      <c r="R63" s="136">
        <v>0</v>
      </c>
      <c r="S63" s="151">
        <f t="shared" si="77"/>
        <v>0</v>
      </c>
      <c r="T63" s="151">
        <f t="shared" si="78"/>
        <v>0</v>
      </c>
      <c r="U63" s="141"/>
      <c r="V63" s="136">
        <v>0</v>
      </c>
      <c r="W63" s="151">
        <f t="shared" si="79"/>
        <v>0</v>
      </c>
      <c r="X63" s="151">
        <f t="shared" si="80"/>
        <v>0</v>
      </c>
      <c r="Z63" s="136">
        <v>0</v>
      </c>
      <c r="AA63" s="151">
        <f t="shared" si="81"/>
        <v>0</v>
      </c>
      <c r="AB63" s="151">
        <f t="shared" si="82"/>
        <v>0</v>
      </c>
      <c r="AD63" s="136">
        <v>0</v>
      </c>
      <c r="AF63" s="136">
        <v>24324</v>
      </c>
      <c r="AH63" s="136">
        <v>0</v>
      </c>
      <c r="AI63" s="151">
        <f t="shared" si="83"/>
        <v>0</v>
      </c>
      <c r="AJ63" s="151">
        <f t="shared" si="84"/>
        <v>0</v>
      </c>
      <c r="AL63" s="136">
        <v>0</v>
      </c>
      <c r="AM63" s="151">
        <f t="shared" si="85"/>
        <v>0</v>
      </c>
      <c r="AN63" s="151">
        <f t="shared" si="86"/>
        <v>0</v>
      </c>
      <c r="AP63" s="136">
        <v>0</v>
      </c>
      <c r="AQ63" s="151">
        <f t="shared" si="87"/>
        <v>0</v>
      </c>
      <c r="AR63" s="151">
        <f t="shared" si="88"/>
        <v>0</v>
      </c>
      <c r="AT63" s="136">
        <v>0</v>
      </c>
      <c r="AU63" s="151">
        <f t="shared" si="89"/>
        <v>0</v>
      </c>
      <c r="AV63" s="151">
        <f t="shared" si="90"/>
        <v>0</v>
      </c>
      <c r="AX63" s="136">
        <v>0</v>
      </c>
      <c r="AY63" s="151">
        <f t="shared" si="91"/>
        <v>0</v>
      </c>
      <c r="AZ63" s="151">
        <f t="shared" si="92"/>
        <v>0</v>
      </c>
      <c r="BB63" s="136">
        <v>0</v>
      </c>
      <c r="BC63" s="151">
        <f t="shared" si="93"/>
        <v>0</v>
      </c>
      <c r="BD63" s="151">
        <f t="shared" si="94"/>
        <v>0</v>
      </c>
      <c r="BF63" s="136">
        <v>0</v>
      </c>
      <c r="BG63" s="151">
        <f t="shared" si="95"/>
        <v>0</v>
      </c>
      <c r="BH63" s="151">
        <f t="shared" si="96"/>
        <v>0</v>
      </c>
      <c r="BJ63" s="136">
        <v>0</v>
      </c>
      <c r="BK63" s="151">
        <f t="shared" si="97"/>
        <v>0</v>
      </c>
      <c r="BL63" s="151">
        <f t="shared" si="98"/>
        <v>0</v>
      </c>
      <c r="BN63" s="136">
        <v>0</v>
      </c>
      <c r="BO63" s="151">
        <f t="shared" si="99"/>
        <v>0</v>
      </c>
      <c r="BP63" s="151">
        <f t="shared" si="100"/>
        <v>0</v>
      </c>
      <c r="BR63" s="136">
        <v>0</v>
      </c>
      <c r="BS63" s="151">
        <f t="shared" si="101"/>
        <v>0</v>
      </c>
      <c r="BT63" s="151">
        <f t="shared" si="102"/>
        <v>0</v>
      </c>
      <c r="BV63" s="136">
        <v>0</v>
      </c>
      <c r="BW63" s="151">
        <f t="shared" si="103"/>
        <v>0</v>
      </c>
      <c r="BX63" s="151">
        <f t="shared" si="104"/>
        <v>0</v>
      </c>
    </row>
    <row r="64" spans="1:76" x14ac:dyDescent="0.35">
      <c r="A64" s="138">
        <v>675</v>
      </c>
      <c r="B64" s="139">
        <f t="shared" si="105"/>
        <v>1.125</v>
      </c>
      <c r="C64" s="141"/>
      <c r="D64" s="151">
        <v>18430863.699999999</v>
      </c>
      <c r="E64" s="141"/>
      <c r="F64" s="136">
        <v>0</v>
      </c>
      <c r="G64" s="151">
        <f t="shared" si="71"/>
        <v>0</v>
      </c>
      <c r="H64" s="151">
        <f t="shared" si="72"/>
        <v>0</v>
      </c>
      <c r="I64" s="141"/>
      <c r="J64" s="136">
        <v>0</v>
      </c>
      <c r="K64" s="151">
        <f t="shared" si="73"/>
        <v>0</v>
      </c>
      <c r="L64" s="151">
        <f t="shared" si="74"/>
        <v>0</v>
      </c>
      <c r="N64" s="136">
        <v>76102916.200000003</v>
      </c>
      <c r="O64" s="151">
        <f t="shared" si="75"/>
        <v>4.645239752112106</v>
      </c>
      <c r="P64" s="151">
        <f t="shared" si="76"/>
        <v>4.7989359417213657E-3</v>
      </c>
      <c r="Q64" s="141"/>
      <c r="R64" s="136">
        <v>0</v>
      </c>
      <c r="S64" s="151">
        <f t="shared" si="77"/>
        <v>0</v>
      </c>
      <c r="T64" s="151">
        <f t="shared" si="78"/>
        <v>0</v>
      </c>
      <c r="U64" s="141"/>
      <c r="V64" s="136">
        <v>0</v>
      </c>
      <c r="W64" s="151">
        <f t="shared" si="79"/>
        <v>0</v>
      </c>
      <c r="X64" s="151">
        <f t="shared" si="80"/>
        <v>0</v>
      </c>
      <c r="Z64" s="136">
        <v>0</v>
      </c>
      <c r="AA64" s="151">
        <f t="shared" si="81"/>
        <v>0</v>
      </c>
      <c r="AB64" s="151">
        <f t="shared" si="82"/>
        <v>0</v>
      </c>
      <c r="AD64" s="136">
        <v>0</v>
      </c>
      <c r="AF64" s="136">
        <v>35876</v>
      </c>
      <c r="AH64" s="136">
        <v>0</v>
      </c>
      <c r="AI64" s="151">
        <f t="shared" si="83"/>
        <v>0</v>
      </c>
      <c r="AJ64" s="151">
        <f t="shared" si="84"/>
        <v>0</v>
      </c>
      <c r="AL64" s="136">
        <v>0</v>
      </c>
      <c r="AM64" s="151">
        <f t="shared" si="85"/>
        <v>0</v>
      </c>
      <c r="AN64" s="151">
        <f t="shared" si="86"/>
        <v>0</v>
      </c>
      <c r="AP64" s="136">
        <v>0</v>
      </c>
      <c r="AQ64" s="151">
        <f t="shared" si="87"/>
        <v>0</v>
      </c>
      <c r="AR64" s="151">
        <f t="shared" si="88"/>
        <v>0</v>
      </c>
      <c r="AT64" s="136">
        <v>0</v>
      </c>
      <c r="AU64" s="151">
        <f t="shared" si="89"/>
        <v>0</v>
      </c>
      <c r="AV64" s="151">
        <f t="shared" si="90"/>
        <v>0</v>
      </c>
      <c r="AX64" s="136">
        <v>0</v>
      </c>
      <c r="AY64" s="151">
        <f t="shared" si="91"/>
        <v>0</v>
      </c>
      <c r="AZ64" s="151">
        <f t="shared" si="92"/>
        <v>0</v>
      </c>
      <c r="BB64" s="136">
        <v>0</v>
      </c>
      <c r="BC64" s="151">
        <f t="shared" si="93"/>
        <v>0</v>
      </c>
      <c r="BD64" s="151">
        <f t="shared" si="94"/>
        <v>0</v>
      </c>
      <c r="BF64" s="136">
        <v>0</v>
      </c>
      <c r="BG64" s="151">
        <f t="shared" si="95"/>
        <v>0</v>
      </c>
      <c r="BH64" s="151">
        <f t="shared" si="96"/>
        <v>0</v>
      </c>
      <c r="BJ64" s="136">
        <v>0</v>
      </c>
      <c r="BK64" s="151">
        <f t="shared" si="97"/>
        <v>0</v>
      </c>
      <c r="BL64" s="151">
        <f t="shared" si="98"/>
        <v>0</v>
      </c>
      <c r="BN64" s="136">
        <v>0</v>
      </c>
      <c r="BO64" s="151">
        <f t="shared" si="99"/>
        <v>0</v>
      </c>
      <c r="BP64" s="151">
        <f t="shared" si="100"/>
        <v>0</v>
      </c>
      <c r="BR64" s="136">
        <v>0</v>
      </c>
      <c r="BS64" s="151">
        <f t="shared" si="101"/>
        <v>0</v>
      </c>
      <c r="BT64" s="151">
        <f t="shared" si="102"/>
        <v>0</v>
      </c>
      <c r="BV64" s="136">
        <v>0</v>
      </c>
      <c r="BW64" s="151">
        <f t="shared" si="103"/>
        <v>0</v>
      </c>
      <c r="BX64" s="151">
        <f t="shared" si="104"/>
        <v>0</v>
      </c>
    </row>
    <row r="65" spans="1:76" x14ac:dyDescent="0.35">
      <c r="A65" s="138">
        <v>700</v>
      </c>
      <c r="B65" s="139">
        <f t="shared" si="105"/>
        <v>1.1666666666666667</v>
      </c>
      <c r="C65" s="141"/>
      <c r="D65" s="151">
        <v>13194612.84</v>
      </c>
      <c r="E65" s="141"/>
      <c r="F65" s="136">
        <v>0</v>
      </c>
      <c r="G65" s="151">
        <f t="shared" si="71"/>
        <v>0</v>
      </c>
      <c r="H65" s="151">
        <f t="shared" si="72"/>
        <v>0</v>
      </c>
      <c r="I65" s="141"/>
      <c r="J65" s="136">
        <v>0</v>
      </c>
      <c r="K65" s="151">
        <f t="shared" si="73"/>
        <v>0</v>
      </c>
      <c r="L65" s="151">
        <f t="shared" si="74"/>
        <v>0</v>
      </c>
      <c r="N65" s="136">
        <v>70559036</v>
      </c>
      <c r="O65" s="151">
        <f t="shared" si="75"/>
        <v>6.2388246121008075</v>
      </c>
      <c r="P65" s="151">
        <f t="shared" si="76"/>
        <v>6.4452474496054547E-3</v>
      </c>
      <c r="Q65" s="141"/>
      <c r="R65" s="136">
        <v>0</v>
      </c>
      <c r="S65" s="151">
        <f t="shared" si="77"/>
        <v>0</v>
      </c>
      <c r="T65" s="151">
        <f t="shared" si="78"/>
        <v>0</v>
      </c>
      <c r="U65" s="141"/>
      <c r="V65" s="136">
        <v>0</v>
      </c>
      <c r="W65" s="151">
        <f t="shared" si="79"/>
        <v>0</v>
      </c>
      <c r="X65" s="151">
        <f t="shared" si="80"/>
        <v>0</v>
      </c>
      <c r="Z65" s="136">
        <v>0</v>
      </c>
      <c r="AA65" s="151">
        <f t="shared" si="81"/>
        <v>0</v>
      </c>
      <c r="AB65" s="151">
        <f t="shared" si="82"/>
        <v>0</v>
      </c>
      <c r="AD65" s="136">
        <v>0</v>
      </c>
      <c r="AF65" s="136">
        <v>15037</v>
      </c>
      <c r="AH65" s="136">
        <v>0</v>
      </c>
      <c r="AI65" s="151">
        <f t="shared" si="83"/>
        <v>0</v>
      </c>
      <c r="AJ65" s="151">
        <f t="shared" si="84"/>
        <v>0</v>
      </c>
      <c r="AL65" s="136">
        <v>0</v>
      </c>
      <c r="AM65" s="151">
        <f t="shared" si="85"/>
        <v>0</v>
      </c>
      <c r="AN65" s="151">
        <f t="shared" si="86"/>
        <v>0</v>
      </c>
      <c r="AP65" s="136">
        <v>0</v>
      </c>
      <c r="AQ65" s="151">
        <f t="shared" si="87"/>
        <v>0</v>
      </c>
      <c r="AR65" s="151">
        <f t="shared" si="88"/>
        <v>0</v>
      </c>
      <c r="AT65" s="136">
        <v>0</v>
      </c>
      <c r="AU65" s="151">
        <f t="shared" si="89"/>
        <v>0</v>
      </c>
      <c r="AV65" s="151">
        <f t="shared" si="90"/>
        <v>0</v>
      </c>
      <c r="AX65" s="136">
        <v>0</v>
      </c>
      <c r="AY65" s="151">
        <f t="shared" si="91"/>
        <v>0</v>
      </c>
      <c r="AZ65" s="151">
        <f t="shared" si="92"/>
        <v>0</v>
      </c>
      <c r="BB65" s="136">
        <v>0</v>
      </c>
      <c r="BC65" s="151">
        <f t="shared" si="93"/>
        <v>0</v>
      </c>
      <c r="BD65" s="151">
        <f t="shared" si="94"/>
        <v>0</v>
      </c>
      <c r="BF65" s="136">
        <v>0</v>
      </c>
      <c r="BG65" s="151">
        <f t="shared" si="95"/>
        <v>0</v>
      </c>
      <c r="BH65" s="151">
        <f t="shared" si="96"/>
        <v>0</v>
      </c>
      <c r="BJ65" s="136">
        <v>0</v>
      </c>
      <c r="BK65" s="151">
        <f t="shared" si="97"/>
        <v>0</v>
      </c>
      <c r="BL65" s="151">
        <f t="shared" si="98"/>
        <v>0</v>
      </c>
      <c r="BN65" s="136">
        <v>0</v>
      </c>
      <c r="BO65" s="151">
        <f t="shared" si="99"/>
        <v>0</v>
      </c>
      <c r="BP65" s="151">
        <f t="shared" si="100"/>
        <v>0</v>
      </c>
      <c r="BR65" s="136">
        <v>0</v>
      </c>
      <c r="BS65" s="151">
        <f t="shared" si="101"/>
        <v>0</v>
      </c>
      <c r="BT65" s="151">
        <f t="shared" si="102"/>
        <v>0</v>
      </c>
      <c r="BV65" s="136">
        <v>0</v>
      </c>
      <c r="BW65" s="151">
        <f t="shared" si="103"/>
        <v>0</v>
      </c>
      <c r="BX65" s="151">
        <f t="shared" si="104"/>
        <v>0</v>
      </c>
    </row>
    <row r="66" spans="1:76" x14ac:dyDescent="0.35">
      <c r="A66" s="138">
        <v>725</v>
      </c>
      <c r="B66" s="139">
        <f t="shared" si="105"/>
        <v>1.2083333333333333</v>
      </c>
      <c r="C66" s="141"/>
      <c r="D66" s="151">
        <v>16802859.190000001</v>
      </c>
      <c r="E66" s="141"/>
      <c r="F66" s="136">
        <v>0</v>
      </c>
      <c r="G66" s="151">
        <f t="shared" si="71"/>
        <v>0</v>
      </c>
      <c r="H66" s="151">
        <f t="shared" si="72"/>
        <v>0</v>
      </c>
      <c r="I66" s="141"/>
      <c r="J66" s="136">
        <v>0</v>
      </c>
      <c r="K66" s="151">
        <f t="shared" si="73"/>
        <v>0</v>
      </c>
      <c r="L66" s="151">
        <f t="shared" si="74"/>
        <v>0</v>
      </c>
      <c r="N66" s="136">
        <v>64207189.200000003</v>
      </c>
      <c r="O66" s="151">
        <f t="shared" si="75"/>
        <v>4.6172907879971348</v>
      </c>
      <c r="P66" s="151">
        <f t="shared" si="76"/>
        <v>4.7700622353934567E-3</v>
      </c>
      <c r="Q66" s="141"/>
      <c r="R66" s="136">
        <v>0</v>
      </c>
      <c r="S66" s="151">
        <f t="shared" si="77"/>
        <v>0</v>
      </c>
      <c r="T66" s="151">
        <f t="shared" si="78"/>
        <v>0</v>
      </c>
      <c r="U66" s="141"/>
      <c r="V66" s="136">
        <v>0</v>
      </c>
      <c r="W66" s="151">
        <f t="shared" si="79"/>
        <v>0</v>
      </c>
      <c r="X66" s="151">
        <f t="shared" si="80"/>
        <v>0</v>
      </c>
      <c r="Z66" s="136">
        <v>0</v>
      </c>
      <c r="AA66" s="151">
        <f t="shared" si="81"/>
        <v>0</v>
      </c>
      <c r="AB66" s="151">
        <f t="shared" si="82"/>
        <v>0</v>
      </c>
      <c r="AD66" s="136">
        <v>0</v>
      </c>
      <c r="AF66" s="136">
        <v>11187</v>
      </c>
      <c r="AH66" s="136">
        <v>0</v>
      </c>
      <c r="AI66" s="151">
        <f t="shared" si="83"/>
        <v>0</v>
      </c>
      <c r="AJ66" s="151">
        <f t="shared" si="84"/>
        <v>0</v>
      </c>
      <c r="AL66" s="136">
        <v>0</v>
      </c>
      <c r="AM66" s="151">
        <f t="shared" si="85"/>
        <v>0</v>
      </c>
      <c r="AN66" s="151">
        <f t="shared" si="86"/>
        <v>0</v>
      </c>
      <c r="AP66" s="136">
        <v>0</v>
      </c>
      <c r="AQ66" s="151">
        <f t="shared" si="87"/>
        <v>0</v>
      </c>
      <c r="AR66" s="151">
        <f t="shared" si="88"/>
        <v>0</v>
      </c>
      <c r="AT66" s="136">
        <v>0</v>
      </c>
      <c r="AU66" s="151">
        <f t="shared" si="89"/>
        <v>0</v>
      </c>
      <c r="AV66" s="151">
        <f t="shared" si="90"/>
        <v>0</v>
      </c>
      <c r="AX66" s="136">
        <v>0</v>
      </c>
      <c r="AY66" s="151">
        <f t="shared" si="91"/>
        <v>0</v>
      </c>
      <c r="AZ66" s="151">
        <f t="shared" si="92"/>
        <v>0</v>
      </c>
      <c r="BB66" s="136">
        <v>0</v>
      </c>
      <c r="BC66" s="151">
        <f t="shared" si="93"/>
        <v>0</v>
      </c>
      <c r="BD66" s="151">
        <f t="shared" si="94"/>
        <v>0</v>
      </c>
      <c r="BF66" s="136">
        <v>0</v>
      </c>
      <c r="BG66" s="151">
        <f t="shared" si="95"/>
        <v>0</v>
      </c>
      <c r="BH66" s="151">
        <f t="shared" si="96"/>
        <v>0</v>
      </c>
      <c r="BJ66" s="136">
        <v>0</v>
      </c>
      <c r="BK66" s="151">
        <f t="shared" si="97"/>
        <v>0</v>
      </c>
      <c r="BL66" s="151">
        <f t="shared" si="98"/>
        <v>0</v>
      </c>
      <c r="BN66" s="136">
        <v>0</v>
      </c>
      <c r="BO66" s="151">
        <f t="shared" si="99"/>
        <v>0</v>
      </c>
      <c r="BP66" s="151">
        <f t="shared" si="100"/>
        <v>0</v>
      </c>
      <c r="BR66" s="136">
        <v>0</v>
      </c>
      <c r="BS66" s="151">
        <f t="shared" si="101"/>
        <v>0</v>
      </c>
      <c r="BT66" s="151">
        <f t="shared" si="102"/>
        <v>0</v>
      </c>
      <c r="BV66" s="136">
        <v>0</v>
      </c>
      <c r="BW66" s="151">
        <f t="shared" si="103"/>
        <v>0</v>
      </c>
      <c r="BX66" s="151">
        <f t="shared" si="104"/>
        <v>0</v>
      </c>
    </row>
    <row r="67" spans="1:76" x14ac:dyDescent="0.35">
      <c r="A67" s="138">
        <v>750</v>
      </c>
      <c r="B67" s="139">
        <f t="shared" si="105"/>
        <v>1.25</v>
      </c>
      <c r="C67" s="141"/>
      <c r="D67" s="151">
        <v>14185290.41</v>
      </c>
      <c r="E67" s="141"/>
      <c r="F67" s="136">
        <v>0</v>
      </c>
      <c r="G67" s="151">
        <f t="shared" si="71"/>
        <v>0</v>
      </c>
      <c r="H67" s="151">
        <f t="shared" si="72"/>
        <v>0</v>
      </c>
      <c r="I67" s="141"/>
      <c r="J67" s="136">
        <v>0</v>
      </c>
      <c r="K67" s="151">
        <f t="shared" si="73"/>
        <v>0</v>
      </c>
      <c r="L67" s="151">
        <f t="shared" si="74"/>
        <v>0</v>
      </c>
      <c r="N67" s="136">
        <v>75731010.799999997</v>
      </c>
      <c r="O67" s="151">
        <f t="shared" si="75"/>
        <v>6.6733750782617918</v>
      </c>
      <c r="P67" s="151">
        <f t="shared" si="76"/>
        <v>6.8941758067701279E-3</v>
      </c>
      <c r="Q67" s="141"/>
      <c r="R67" s="136">
        <v>0</v>
      </c>
      <c r="S67" s="151">
        <f t="shared" si="77"/>
        <v>0</v>
      </c>
      <c r="T67" s="151">
        <f t="shared" si="78"/>
        <v>0</v>
      </c>
      <c r="U67" s="141"/>
      <c r="V67" s="136">
        <v>0</v>
      </c>
      <c r="W67" s="151">
        <f t="shared" si="79"/>
        <v>0</v>
      </c>
      <c r="X67" s="151">
        <f t="shared" si="80"/>
        <v>0</v>
      </c>
      <c r="Z67" s="136">
        <v>0</v>
      </c>
      <c r="AA67" s="151">
        <f t="shared" si="81"/>
        <v>0</v>
      </c>
      <c r="AB67" s="151">
        <f t="shared" si="82"/>
        <v>0</v>
      </c>
      <c r="AD67" s="136">
        <v>0</v>
      </c>
      <c r="AF67" s="136">
        <v>15220</v>
      </c>
      <c r="AH67" s="136">
        <v>0</v>
      </c>
      <c r="AI67" s="151">
        <f t="shared" si="83"/>
        <v>0</v>
      </c>
      <c r="AJ67" s="151">
        <f t="shared" si="84"/>
        <v>0</v>
      </c>
      <c r="AL67" s="136">
        <v>0</v>
      </c>
      <c r="AM67" s="151">
        <f t="shared" si="85"/>
        <v>0</v>
      </c>
      <c r="AN67" s="151">
        <f t="shared" si="86"/>
        <v>0</v>
      </c>
      <c r="AP67" s="136">
        <v>0</v>
      </c>
      <c r="AQ67" s="151">
        <f t="shared" si="87"/>
        <v>0</v>
      </c>
      <c r="AR67" s="151">
        <f t="shared" si="88"/>
        <v>0</v>
      </c>
      <c r="AT67" s="136">
        <v>0</v>
      </c>
      <c r="AU67" s="151">
        <f t="shared" si="89"/>
        <v>0</v>
      </c>
      <c r="AV67" s="151">
        <f t="shared" si="90"/>
        <v>0</v>
      </c>
      <c r="AX67" s="136">
        <v>0</v>
      </c>
      <c r="AY67" s="151">
        <f t="shared" si="91"/>
        <v>0</v>
      </c>
      <c r="AZ67" s="151">
        <f t="shared" si="92"/>
        <v>0</v>
      </c>
      <c r="BB67" s="136">
        <v>0</v>
      </c>
      <c r="BC67" s="151">
        <f t="shared" si="93"/>
        <v>0</v>
      </c>
      <c r="BD67" s="151">
        <f t="shared" si="94"/>
        <v>0</v>
      </c>
      <c r="BF67" s="136">
        <v>0</v>
      </c>
      <c r="BG67" s="151">
        <f t="shared" si="95"/>
        <v>0</v>
      </c>
      <c r="BH67" s="151">
        <f t="shared" si="96"/>
        <v>0</v>
      </c>
      <c r="BJ67" s="136">
        <v>0</v>
      </c>
      <c r="BK67" s="151">
        <f t="shared" si="97"/>
        <v>0</v>
      </c>
      <c r="BL67" s="151">
        <f t="shared" si="98"/>
        <v>0</v>
      </c>
      <c r="BN67" s="136">
        <v>0</v>
      </c>
      <c r="BO67" s="151">
        <f t="shared" si="99"/>
        <v>0</v>
      </c>
      <c r="BP67" s="151">
        <f t="shared" si="100"/>
        <v>0</v>
      </c>
      <c r="BR67" s="136">
        <v>0</v>
      </c>
      <c r="BS67" s="151">
        <f t="shared" si="101"/>
        <v>0</v>
      </c>
      <c r="BT67" s="151">
        <f t="shared" si="102"/>
        <v>0</v>
      </c>
      <c r="BV67" s="136">
        <v>2173.33</v>
      </c>
      <c r="BW67" s="151">
        <f t="shared" si="103"/>
        <v>1.915126459508276E-4</v>
      </c>
      <c r="BX67" s="151">
        <f t="shared" si="104"/>
        <v>4.1944028172129945E-7</v>
      </c>
    </row>
    <row r="68" spans="1:76" x14ac:dyDescent="0.35">
      <c r="A68" s="138">
        <v>775</v>
      </c>
      <c r="B68" s="139">
        <f t="shared" si="105"/>
        <v>1.2916666666666667</v>
      </c>
      <c r="C68" s="141"/>
      <c r="D68" s="151">
        <v>16525149.6</v>
      </c>
      <c r="E68" s="141"/>
      <c r="F68" s="136">
        <v>0</v>
      </c>
      <c r="G68" s="151">
        <f t="shared" si="71"/>
        <v>0</v>
      </c>
      <c r="H68" s="151">
        <f t="shared" si="72"/>
        <v>0</v>
      </c>
      <c r="I68" s="141"/>
      <c r="J68" s="136">
        <v>0</v>
      </c>
      <c r="K68" s="151">
        <f t="shared" si="73"/>
        <v>0</v>
      </c>
      <c r="L68" s="151">
        <f t="shared" si="74"/>
        <v>0</v>
      </c>
      <c r="N68" s="136">
        <v>57649250.899999999</v>
      </c>
      <c r="O68" s="151">
        <f t="shared" si="75"/>
        <v>4.5060781625742941</v>
      </c>
      <c r="P68" s="151">
        <f t="shared" si="76"/>
        <v>4.655169938376451E-3</v>
      </c>
      <c r="Q68" s="141"/>
      <c r="R68" s="136">
        <v>0</v>
      </c>
      <c r="S68" s="151">
        <f t="shared" si="77"/>
        <v>0</v>
      </c>
      <c r="T68" s="151">
        <f t="shared" si="78"/>
        <v>0</v>
      </c>
      <c r="U68" s="141"/>
      <c r="V68" s="136">
        <v>0</v>
      </c>
      <c r="W68" s="151">
        <f t="shared" si="79"/>
        <v>0</v>
      </c>
      <c r="X68" s="151">
        <f t="shared" si="80"/>
        <v>0</v>
      </c>
      <c r="Z68" s="136">
        <v>0</v>
      </c>
      <c r="AA68" s="151">
        <f t="shared" si="81"/>
        <v>0</v>
      </c>
      <c r="AB68" s="151">
        <f t="shared" si="82"/>
        <v>0</v>
      </c>
      <c r="AD68" s="136">
        <v>0</v>
      </c>
      <c r="AF68" s="136">
        <v>14147</v>
      </c>
      <c r="AH68" s="136">
        <v>0</v>
      </c>
      <c r="AI68" s="151">
        <f t="shared" si="83"/>
        <v>0</v>
      </c>
      <c r="AJ68" s="151">
        <f t="shared" si="84"/>
        <v>0</v>
      </c>
      <c r="AL68" s="136">
        <v>0</v>
      </c>
      <c r="AM68" s="151">
        <f t="shared" si="85"/>
        <v>0</v>
      </c>
      <c r="AN68" s="151">
        <f t="shared" si="86"/>
        <v>0</v>
      </c>
      <c r="AP68" s="136">
        <v>0</v>
      </c>
      <c r="AQ68" s="151">
        <f t="shared" si="87"/>
        <v>0</v>
      </c>
      <c r="AR68" s="151">
        <f t="shared" si="88"/>
        <v>0</v>
      </c>
      <c r="AT68" s="136">
        <v>0</v>
      </c>
      <c r="AU68" s="151">
        <f t="shared" si="89"/>
        <v>0</v>
      </c>
      <c r="AV68" s="151">
        <f t="shared" si="90"/>
        <v>0</v>
      </c>
      <c r="AX68" s="136">
        <v>0</v>
      </c>
      <c r="AY68" s="151">
        <f t="shared" si="91"/>
        <v>0</v>
      </c>
      <c r="AZ68" s="151">
        <f t="shared" si="92"/>
        <v>0</v>
      </c>
      <c r="BB68" s="136">
        <v>0</v>
      </c>
      <c r="BC68" s="151">
        <f t="shared" si="93"/>
        <v>0</v>
      </c>
      <c r="BD68" s="151">
        <f t="shared" si="94"/>
        <v>0</v>
      </c>
      <c r="BF68" s="136">
        <v>0</v>
      </c>
      <c r="BG68" s="151">
        <f t="shared" si="95"/>
        <v>0</v>
      </c>
      <c r="BH68" s="151">
        <f t="shared" si="96"/>
        <v>0</v>
      </c>
      <c r="BJ68" s="136">
        <v>0</v>
      </c>
      <c r="BK68" s="151">
        <f t="shared" si="97"/>
        <v>0</v>
      </c>
      <c r="BL68" s="151">
        <f t="shared" si="98"/>
        <v>0</v>
      </c>
      <c r="BN68" s="136">
        <v>0</v>
      </c>
      <c r="BO68" s="151">
        <f t="shared" si="99"/>
        <v>0</v>
      </c>
      <c r="BP68" s="151">
        <f t="shared" si="100"/>
        <v>0</v>
      </c>
      <c r="BR68" s="136">
        <v>8928.34</v>
      </c>
      <c r="BS68" s="151">
        <f t="shared" si="101"/>
        <v>6.9787199788295213E-4</v>
      </c>
      <c r="BT68" s="151">
        <f t="shared" si="102"/>
        <v>1.5284402027038395E-6</v>
      </c>
      <c r="BV68" s="136">
        <v>5436.88</v>
      </c>
      <c r="BW68" s="151">
        <f t="shared" si="103"/>
        <v>4.2496660161349869E-4</v>
      </c>
      <c r="BX68" s="151">
        <f t="shared" si="104"/>
        <v>9.3073807328982215E-7</v>
      </c>
    </row>
    <row r="69" spans="1:76" x14ac:dyDescent="0.35">
      <c r="A69" s="138">
        <v>800</v>
      </c>
      <c r="B69" s="139">
        <f t="shared" si="105"/>
        <v>1.3333333333333333</v>
      </c>
      <c r="C69" s="141"/>
      <c r="D69" s="151">
        <v>16727991.140000001</v>
      </c>
      <c r="E69" s="141"/>
      <c r="F69" s="136">
        <v>0</v>
      </c>
      <c r="G69" s="151">
        <f t="shared" si="71"/>
        <v>0</v>
      </c>
      <c r="H69" s="151">
        <f t="shared" si="72"/>
        <v>0</v>
      </c>
      <c r="I69" s="141"/>
      <c r="J69" s="136">
        <v>0</v>
      </c>
      <c r="K69" s="151">
        <f t="shared" si="73"/>
        <v>0</v>
      </c>
      <c r="L69" s="151">
        <f t="shared" si="74"/>
        <v>0</v>
      </c>
      <c r="N69" s="136">
        <v>61872635.399999999</v>
      </c>
      <c r="O69" s="151">
        <f t="shared" si="75"/>
        <v>4.9316649267426609</v>
      </c>
      <c r="P69" s="151">
        <f t="shared" si="76"/>
        <v>5.0948380131964526E-3</v>
      </c>
      <c r="Q69" s="141"/>
      <c r="R69" s="136">
        <v>18759.62</v>
      </c>
      <c r="S69" s="151">
        <f t="shared" si="77"/>
        <v>1.4952678093459739E-3</v>
      </c>
      <c r="T69" s="151">
        <f t="shared" si="78"/>
        <v>1.7301104342456196E-6</v>
      </c>
      <c r="U69" s="141"/>
      <c r="V69" s="136">
        <v>0</v>
      </c>
      <c r="W69" s="151">
        <f t="shared" si="79"/>
        <v>0</v>
      </c>
      <c r="X69" s="151">
        <f t="shared" si="80"/>
        <v>0</v>
      </c>
      <c r="Z69" s="136">
        <v>0</v>
      </c>
      <c r="AA69" s="151">
        <f t="shared" si="81"/>
        <v>0</v>
      </c>
      <c r="AB69" s="151">
        <f t="shared" si="82"/>
        <v>0</v>
      </c>
      <c r="AD69" s="136">
        <v>0</v>
      </c>
      <c r="AF69" s="136">
        <v>7418</v>
      </c>
      <c r="AH69" s="136">
        <v>0</v>
      </c>
      <c r="AI69" s="151">
        <f t="shared" si="83"/>
        <v>0</v>
      </c>
      <c r="AJ69" s="151">
        <f t="shared" si="84"/>
        <v>0</v>
      </c>
      <c r="AL69" s="136">
        <v>0</v>
      </c>
      <c r="AM69" s="151">
        <f t="shared" si="85"/>
        <v>0</v>
      </c>
      <c r="AN69" s="151">
        <f t="shared" si="86"/>
        <v>0</v>
      </c>
      <c r="AP69" s="136">
        <v>0</v>
      </c>
      <c r="AQ69" s="151">
        <f t="shared" si="87"/>
        <v>0</v>
      </c>
      <c r="AR69" s="151">
        <f t="shared" si="88"/>
        <v>0</v>
      </c>
      <c r="AT69" s="136">
        <v>0</v>
      </c>
      <c r="AU69" s="151">
        <f t="shared" si="89"/>
        <v>0</v>
      </c>
      <c r="AV69" s="151">
        <f t="shared" si="90"/>
        <v>0</v>
      </c>
      <c r="AX69" s="136">
        <v>0</v>
      </c>
      <c r="AY69" s="151">
        <f t="shared" si="91"/>
        <v>0</v>
      </c>
      <c r="AZ69" s="151">
        <f t="shared" si="92"/>
        <v>0</v>
      </c>
      <c r="BB69" s="136">
        <v>0</v>
      </c>
      <c r="BC69" s="151">
        <f t="shared" si="93"/>
        <v>0</v>
      </c>
      <c r="BD69" s="151">
        <f t="shared" si="94"/>
        <v>0</v>
      </c>
      <c r="BF69" s="136">
        <v>0</v>
      </c>
      <c r="BG69" s="151">
        <f t="shared" si="95"/>
        <v>0</v>
      </c>
      <c r="BH69" s="151">
        <f t="shared" si="96"/>
        <v>0</v>
      </c>
      <c r="BJ69" s="136">
        <v>0</v>
      </c>
      <c r="BK69" s="151">
        <f t="shared" si="97"/>
        <v>0</v>
      </c>
      <c r="BL69" s="151">
        <f t="shared" si="98"/>
        <v>0</v>
      </c>
      <c r="BN69" s="136">
        <v>0</v>
      </c>
      <c r="BO69" s="151">
        <f t="shared" si="99"/>
        <v>0</v>
      </c>
      <c r="BP69" s="151">
        <f t="shared" si="100"/>
        <v>0</v>
      </c>
      <c r="BR69" s="136">
        <v>39367.24</v>
      </c>
      <c r="BS69" s="151">
        <f t="shared" si="101"/>
        <v>3.1378336402761464E-3</v>
      </c>
      <c r="BT69" s="151">
        <f t="shared" si="102"/>
        <v>6.8723076720997594E-6</v>
      </c>
      <c r="BV69" s="136">
        <v>36769.39</v>
      </c>
      <c r="BW69" s="151">
        <f t="shared" si="103"/>
        <v>2.9307675334728405E-3</v>
      </c>
      <c r="BX69" s="151">
        <f t="shared" si="104"/>
        <v>6.418803070660483E-6</v>
      </c>
    </row>
    <row r="70" spans="1:76" x14ac:dyDescent="0.35">
      <c r="A70" s="138">
        <v>825</v>
      </c>
      <c r="B70" s="139">
        <f t="shared" si="105"/>
        <v>1.375</v>
      </c>
      <c r="C70" s="141"/>
      <c r="D70" s="151">
        <v>13780245.26</v>
      </c>
      <c r="E70" s="141"/>
      <c r="F70" s="136">
        <v>0</v>
      </c>
      <c r="G70" s="151">
        <f t="shared" si="71"/>
        <v>0</v>
      </c>
      <c r="H70" s="151">
        <f t="shared" si="72"/>
        <v>0</v>
      </c>
      <c r="I70" s="141"/>
      <c r="J70" s="136">
        <v>0</v>
      </c>
      <c r="K70" s="151">
        <f t="shared" si="73"/>
        <v>0</v>
      </c>
      <c r="L70" s="151">
        <f t="shared" si="74"/>
        <v>0</v>
      </c>
      <c r="N70" s="136">
        <v>66294233.899999999</v>
      </c>
      <c r="O70" s="151">
        <f t="shared" si="75"/>
        <v>6.6148729498374692</v>
      </c>
      <c r="P70" s="151">
        <f t="shared" si="76"/>
        <v>6.8337380292291449E-3</v>
      </c>
      <c r="Q70" s="141"/>
      <c r="R70" s="136">
        <v>36587.839999999997</v>
      </c>
      <c r="S70" s="151">
        <f t="shared" si="77"/>
        <v>3.6507536005930272E-3</v>
      </c>
      <c r="T70" s="151">
        <f t="shared" si="78"/>
        <v>4.2241308598815175E-6</v>
      </c>
      <c r="U70" s="141"/>
      <c r="V70" s="136">
        <v>0</v>
      </c>
      <c r="W70" s="151">
        <f t="shared" si="79"/>
        <v>0</v>
      </c>
      <c r="X70" s="151">
        <f t="shared" si="80"/>
        <v>0</v>
      </c>
      <c r="Z70" s="136">
        <v>0</v>
      </c>
      <c r="AA70" s="151">
        <f t="shared" si="81"/>
        <v>0</v>
      </c>
      <c r="AB70" s="151">
        <f t="shared" si="82"/>
        <v>0</v>
      </c>
      <c r="AD70" s="136">
        <v>0</v>
      </c>
      <c r="AF70" s="136"/>
      <c r="AH70" s="136">
        <v>0</v>
      </c>
      <c r="AI70" s="151">
        <f t="shared" si="83"/>
        <v>0</v>
      </c>
      <c r="AJ70" s="151">
        <f t="shared" si="84"/>
        <v>0</v>
      </c>
      <c r="AL70" s="136">
        <v>0</v>
      </c>
      <c r="AM70" s="151">
        <f t="shared" si="85"/>
        <v>0</v>
      </c>
      <c r="AN70" s="151">
        <f t="shared" si="86"/>
        <v>0</v>
      </c>
      <c r="AP70" s="136">
        <v>0</v>
      </c>
      <c r="AQ70" s="151">
        <f t="shared" si="87"/>
        <v>0</v>
      </c>
      <c r="AR70" s="151">
        <f t="shared" si="88"/>
        <v>0</v>
      </c>
      <c r="AT70" s="136">
        <v>0</v>
      </c>
      <c r="AU70" s="151">
        <f t="shared" si="89"/>
        <v>0</v>
      </c>
      <c r="AV70" s="151">
        <f t="shared" si="90"/>
        <v>0</v>
      </c>
      <c r="AX70" s="136">
        <v>5536.62</v>
      </c>
      <c r="AY70" s="151">
        <f t="shared" si="91"/>
        <v>5.5244680746705378E-4</v>
      </c>
      <c r="AZ70" s="151">
        <f t="shared" si="92"/>
        <v>9.1316082070035158E-7</v>
      </c>
      <c r="BB70" s="136">
        <v>6457.55</v>
      </c>
      <c r="BC70" s="151">
        <f t="shared" si="93"/>
        <v>6.4433767922647263E-4</v>
      </c>
      <c r="BD70" s="151">
        <f t="shared" si="94"/>
        <v>1.065050817595131E-6</v>
      </c>
      <c r="BF70" s="136">
        <v>0</v>
      </c>
      <c r="BG70" s="151">
        <f t="shared" si="95"/>
        <v>0</v>
      </c>
      <c r="BH70" s="151">
        <f t="shared" si="96"/>
        <v>0</v>
      </c>
      <c r="BJ70" s="136">
        <v>0</v>
      </c>
      <c r="BK70" s="151">
        <f t="shared" si="97"/>
        <v>0</v>
      </c>
      <c r="BL70" s="151">
        <f t="shared" si="98"/>
        <v>0</v>
      </c>
      <c r="BN70" s="136">
        <v>0</v>
      </c>
      <c r="BO70" s="151">
        <f t="shared" si="99"/>
        <v>0</v>
      </c>
      <c r="BP70" s="151">
        <f t="shared" si="100"/>
        <v>0</v>
      </c>
      <c r="BR70" s="136">
        <v>71569.31</v>
      </c>
      <c r="BS70" s="151">
        <f t="shared" si="101"/>
        <v>7.1412227716765612E-3</v>
      </c>
      <c r="BT70" s="151">
        <f t="shared" si="102"/>
        <v>1.564030655163966E-5</v>
      </c>
      <c r="BV70" s="136">
        <v>80761.600000000006</v>
      </c>
      <c r="BW70" s="151">
        <f t="shared" si="103"/>
        <v>8.0584342226721738E-3</v>
      </c>
      <c r="BX70" s="151">
        <f t="shared" si="104"/>
        <v>1.7649131752156084E-5</v>
      </c>
    </row>
    <row r="71" spans="1:76" x14ac:dyDescent="0.35">
      <c r="A71" s="138">
        <v>850</v>
      </c>
      <c r="B71" s="139">
        <f t="shared" si="105"/>
        <v>1.4166666666666667</v>
      </c>
      <c r="C71" s="141"/>
      <c r="D71" s="151">
        <v>14764669.699999999</v>
      </c>
      <c r="E71" s="141"/>
      <c r="F71" s="136">
        <v>0</v>
      </c>
      <c r="G71" s="151">
        <f t="shared" si="71"/>
        <v>0</v>
      </c>
      <c r="H71" s="151">
        <f t="shared" si="72"/>
        <v>0</v>
      </c>
      <c r="I71" s="141"/>
      <c r="J71" s="136">
        <v>0</v>
      </c>
      <c r="K71" s="151">
        <f t="shared" si="73"/>
        <v>0</v>
      </c>
      <c r="L71" s="151">
        <f t="shared" si="74"/>
        <v>0</v>
      </c>
      <c r="N71" s="136">
        <v>52531923</v>
      </c>
      <c r="O71" s="151">
        <f t="shared" si="75"/>
        <v>5.0404259466772912</v>
      </c>
      <c r="P71" s="151">
        <f t="shared" si="76"/>
        <v>5.2071975889073198E-3</v>
      </c>
      <c r="Q71" s="141"/>
      <c r="R71" s="136">
        <v>41060.050000000003</v>
      </c>
      <c r="S71" s="151">
        <f t="shared" si="77"/>
        <v>3.9397023671086037E-3</v>
      </c>
      <c r="T71" s="151">
        <f t="shared" si="78"/>
        <v>4.5584611201776042E-6</v>
      </c>
      <c r="U71" s="141"/>
      <c r="V71" s="136">
        <v>0</v>
      </c>
      <c r="W71" s="151">
        <f t="shared" si="79"/>
        <v>0</v>
      </c>
      <c r="X71" s="151">
        <f t="shared" si="80"/>
        <v>0</v>
      </c>
      <c r="Z71" s="136">
        <v>0</v>
      </c>
      <c r="AA71" s="151">
        <f t="shared" si="81"/>
        <v>0</v>
      </c>
      <c r="AB71" s="151">
        <f t="shared" si="82"/>
        <v>0</v>
      </c>
      <c r="AD71" s="136">
        <v>0</v>
      </c>
      <c r="AF71" s="136"/>
      <c r="AH71" s="136">
        <v>0</v>
      </c>
      <c r="AI71" s="151">
        <f t="shared" si="83"/>
        <v>0</v>
      </c>
      <c r="AJ71" s="151">
        <f t="shared" si="84"/>
        <v>0</v>
      </c>
      <c r="AL71" s="136">
        <v>0</v>
      </c>
      <c r="AM71" s="151">
        <f t="shared" si="85"/>
        <v>0</v>
      </c>
      <c r="AN71" s="151">
        <f t="shared" si="86"/>
        <v>0</v>
      </c>
      <c r="AP71" s="136">
        <v>0</v>
      </c>
      <c r="AQ71" s="151">
        <f t="shared" si="87"/>
        <v>0</v>
      </c>
      <c r="AR71" s="151">
        <f t="shared" si="88"/>
        <v>0</v>
      </c>
      <c r="AT71" s="136">
        <v>0</v>
      </c>
      <c r="AU71" s="151">
        <f t="shared" si="89"/>
        <v>0</v>
      </c>
      <c r="AV71" s="151">
        <f t="shared" si="90"/>
        <v>0</v>
      </c>
      <c r="AX71" s="136">
        <v>9417.18</v>
      </c>
      <c r="AY71" s="151">
        <f t="shared" si="91"/>
        <v>9.0357625812651952E-4</v>
      </c>
      <c r="AZ71" s="151">
        <f t="shared" si="92"/>
        <v>1.4935563501928144E-6</v>
      </c>
      <c r="BB71" s="136">
        <v>8761.8700000000008</v>
      </c>
      <c r="BC71" s="151">
        <f t="shared" si="93"/>
        <v>8.4069941413363752E-4</v>
      </c>
      <c r="BD71" s="151">
        <f t="shared" si="94"/>
        <v>1.3896247685680765E-6</v>
      </c>
      <c r="BF71" s="136">
        <v>0</v>
      </c>
      <c r="BG71" s="151">
        <f t="shared" si="95"/>
        <v>0</v>
      </c>
      <c r="BH71" s="151">
        <f t="shared" si="96"/>
        <v>0</v>
      </c>
      <c r="BJ71" s="136">
        <v>0</v>
      </c>
      <c r="BK71" s="151">
        <f t="shared" si="97"/>
        <v>0</v>
      </c>
      <c r="BL71" s="151">
        <f t="shared" si="98"/>
        <v>0</v>
      </c>
      <c r="BN71" s="136">
        <v>0</v>
      </c>
      <c r="BO71" s="151">
        <f t="shared" si="99"/>
        <v>0</v>
      </c>
      <c r="BP71" s="151">
        <f t="shared" si="100"/>
        <v>0</v>
      </c>
      <c r="BR71" s="136">
        <v>148470.04999999999</v>
      </c>
      <c r="BS71" s="151">
        <f t="shared" si="101"/>
        <v>1.4245667197914582E-2</v>
      </c>
      <c r="BT71" s="151">
        <f t="shared" si="102"/>
        <v>3.1200063228907346E-5</v>
      </c>
      <c r="BV71" s="136">
        <v>198567.91</v>
      </c>
      <c r="BW71" s="151">
        <f t="shared" si="103"/>
        <v>1.9052545358780815E-2</v>
      </c>
      <c r="BX71" s="151">
        <f t="shared" si="104"/>
        <v>4.1727818824281283E-5</v>
      </c>
    </row>
    <row r="72" spans="1:76" x14ac:dyDescent="0.35">
      <c r="A72" s="138">
        <v>875</v>
      </c>
      <c r="B72" s="139">
        <f t="shared" si="105"/>
        <v>1.4583333333333333</v>
      </c>
      <c r="C72" s="141"/>
      <c r="D72" s="151">
        <v>16730623.33</v>
      </c>
      <c r="E72" s="141"/>
      <c r="F72" s="136">
        <v>0</v>
      </c>
      <c r="G72" s="151">
        <f t="shared" si="71"/>
        <v>0</v>
      </c>
      <c r="H72" s="151">
        <f t="shared" si="72"/>
        <v>0</v>
      </c>
      <c r="I72" s="141"/>
      <c r="J72" s="136">
        <v>0</v>
      </c>
      <c r="K72" s="151">
        <f t="shared" si="73"/>
        <v>0</v>
      </c>
      <c r="L72" s="151">
        <f t="shared" si="74"/>
        <v>0</v>
      </c>
      <c r="N72" s="136">
        <v>61596701.899999999</v>
      </c>
      <c r="O72" s="151">
        <f t="shared" si="75"/>
        <v>5.3691080022758877</v>
      </c>
      <c r="P72" s="151">
        <f t="shared" si="76"/>
        <v>5.5467546869653441E-3</v>
      </c>
      <c r="Q72" s="141"/>
      <c r="R72" s="136">
        <v>43372.44</v>
      </c>
      <c r="S72" s="151">
        <f t="shared" si="77"/>
        <v>3.7805808996119452E-3</v>
      </c>
      <c r="T72" s="151">
        <f t="shared" si="78"/>
        <v>4.3743484752669521E-6</v>
      </c>
      <c r="U72" s="141"/>
      <c r="V72" s="136">
        <v>0</v>
      </c>
      <c r="W72" s="151">
        <f t="shared" si="79"/>
        <v>0</v>
      </c>
      <c r="X72" s="151">
        <f t="shared" si="80"/>
        <v>0</v>
      </c>
      <c r="Z72" s="136">
        <v>0</v>
      </c>
      <c r="AA72" s="151">
        <f t="shared" si="81"/>
        <v>0</v>
      </c>
      <c r="AB72" s="151">
        <f t="shared" si="82"/>
        <v>0</v>
      </c>
      <c r="AD72" s="136">
        <v>0</v>
      </c>
      <c r="AF72" s="136"/>
      <c r="AH72" s="136">
        <v>0</v>
      </c>
      <c r="AI72" s="151">
        <f t="shared" si="83"/>
        <v>0</v>
      </c>
      <c r="AJ72" s="151">
        <f t="shared" si="84"/>
        <v>0</v>
      </c>
      <c r="AL72" s="136">
        <v>3044.12</v>
      </c>
      <c r="AM72" s="151">
        <f t="shared" si="85"/>
        <v>2.6534227560466307E-4</v>
      </c>
      <c r="AN72" s="151">
        <f t="shared" si="86"/>
        <v>2.7412160646355876E-7</v>
      </c>
      <c r="AP72" s="136">
        <v>0</v>
      </c>
      <c r="AQ72" s="151">
        <f t="shared" si="87"/>
        <v>0</v>
      </c>
      <c r="AR72" s="151">
        <f t="shared" si="88"/>
        <v>0</v>
      </c>
      <c r="AT72" s="136">
        <v>0</v>
      </c>
      <c r="AU72" s="151">
        <f t="shared" si="89"/>
        <v>0</v>
      </c>
      <c r="AV72" s="151">
        <f t="shared" si="90"/>
        <v>0</v>
      </c>
      <c r="AX72" s="136">
        <v>7321.53</v>
      </c>
      <c r="AY72" s="151">
        <f t="shared" si="91"/>
        <v>6.38184904375586E-4</v>
      </c>
      <c r="AZ72" s="151">
        <f t="shared" si="92"/>
        <v>1.0548806566737916E-6</v>
      </c>
      <c r="BB72" s="136">
        <v>8084.51</v>
      </c>
      <c r="BC72" s="151">
        <f t="shared" si="93"/>
        <v>7.0469044602336798E-4</v>
      </c>
      <c r="BD72" s="151">
        <f t="shared" si="94"/>
        <v>1.1648102538247931E-6</v>
      </c>
      <c r="BF72" s="136">
        <v>0</v>
      </c>
      <c r="BG72" s="151">
        <f t="shared" si="95"/>
        <v>0</v>
      </c>
      <c r="BH72" s="151">
        <f t="shared" si="96"/>
        <v>0</v>
      </c>
      <c r="BJ72" s="136">
        <v>2631.01</v>
      </c>
      <c r="BK72" s="151">
        <f t="shared" si="97"/>
        <v>2.2933333132025831E-4</v>
      </c>
      <c r="BL72" s="151">
        <f t="shared" si="98"/>
        <v>4.548887825110839E-7</v>
      </c>
      <c r="BN72" s="136">
        <v>0</v>
      </c>
      <c r="BO72" s="151">
        <f t="shared" si="99"/>
        <v>0</v>
      </c>
      <c r="BP72" s="151">
        <f t="shared" si="100"/>
        <v>0</v>
      </c>
      <c r="BR72" s="136">
        <v>139342.75</v>
      </c>
      <c r="BS72" s="151">
        <f t="shared" si="101"/>
        <v>1.2145882019766522E-2</v>
      </c>
      <c r="BT72" s="151">
        <f t="shared" si="102"/>
        <v>2.660123121808145E-5</v>
      </c>
      <c r="BV72" s="136">
        <v>193037.71</v>
      </c>
      <c r="BW72" s="151">
        <f t="shared" si="103"/>
        <v>1.6826230650865612E-2</v>
      </c>
      <c r="BX72" s="151">
        <f t="shared" si="104"/>
        <v>3.685186891688986E-5</v>
      </c>
    </row>
    <row r="73" spans="1:76" x14ac:dyDescent="0.35">
      <c r="A73" s="138">
        <v>900</v>
      </c>
      <c r="B73" s="139">
        <f t="shared" si="105"/>
        <v>1.5</v>
      </c>
      <c r="C73" s="141"/>
      <c r="D73" s="151">
        <v>17576841.43</v>
      </c>
      <c r="E73" s="141"/>
      <c r="F73" s="136">
        <v>0</v>
      </c>
      <c r="G73" s="151">
        <f t="shared" si="71"/>
        <v>0</v>
      </c>
      <c r="H73" s="151">
        <f t="shared" si="72"/>
        <v>0</v>
      </c>
      <c r="I73" s="141"/>
      <c r="J73" s="136">
        <v>39311.5</v>
      </c>
      <c r="K73" s="151">
        <f t="shared" si="73"/>
        <v>3.3548263056726001E-3</v>
      </c>
      <c r="L73" s="151">
        <f t="shared" si="74"/>
        <v>2.9112945321135812E-6</v>
      </c>
      <c r="N73" s="136">
        <v>55107300.399999999</v>
      </c>
      <c r="O73" s="151">
        <f t="shared" si="75"/>
        <v>4.7028330390985387</v>
      </c>
      <c r="P73" s="151">
        <f t="shared" si="76"/>
        <v>4.8584348071556843E-3</v>
      </c>
      <c r="Q73" s="141"/>
      <c r="R73" s="136">
        <v>130224.39</v>
      </c>
      <c r="S73" s="151">
        <f t="shared" si="77"/>
        <v>1.1113292782319878E-2</v>
      </c>
      <c r="T73" s="151">
        <f t="shared" si="78"/>
        <v>1.2858715797491881E-5</v>
      </c>
      <c r="U73" s="141"/>
      <c r="V73" s="136">
        <v>2067.04</v>
      </c>
      <c r="W73" s="151">
        <f t="shared" si="79"/>
        <v>1.7640029423648273E-4</v>
      </c>
      <c r="X73" s="151">
        <f t="shared" si="80"/>
        <v>1.4578945454977263E-7</v>
      </c>
      <c r="Z73" s="136">
        <v>0</v>
      </c>
      <c r="AA73" s="151">
        <f t="shared" si="81"/>
        <v>0</v>
      </c>
      <c r="AB73" s="151">
        <f t="shared" si="82"/>
        <v>0</v>
      </c>
      <c r="AD73" s="136">
        <v>0</v>
      </c>
      <c r="AF73" s="136"/>
      <c r="AH73" s="136">
        <v>0</v>
      </c>
      <c r="AI73" s="151">
        <f t="shared" si="83"/>
        <v>0</v>
      </c>
      <c r="AJ73" s="151">
        <f t="shared" si="84"/>
        <v>0</v>
      </c>
      <c r="AL73" s="136">
        <v>12503.52</v>
      </c>
      <c r="AM73" s="151">
        <f t="shared" si="85"/>
        <v>1.0670449565522422E-3</v>
      </c>
      <c r="AN73" s="151">
        <f t="shared" si="86"/>
        <v>1.102350075925099E-6</v>
      </c>
      <c r="AP73" s="136">
        <v>0</v>
      </c>
      <c r="AQ73" s="151">
        <f t="shared" si="87"/>
        <v>0</v>
      </c>
      <c r="AR73" s="151">
        <f t="shared" si="88"/>
        <v>0</v>
      </c>
      <c r="AT73" s="136">
        <v>78540.52</v>
      </c>
      <c r="AU73" s="151">
        <f t="shared" si="89"/>
        <v>6.7026138040320255E-3</v>
      </c>
      <c r="AV73" s="151">
        <f t="shared" si="90"/>
        <v>5.8164808370415105E-6</v>
      </c>
      <c r="AX73" s="136">
        <v>11012.21</v>
      </c>
      <c r="AY73" s="151">
        <f t="shared" si="91"/>
        <v>9.3977721001719237E-4</v>
      </c>
      <c r="AZ73" s="151">
        <f t="shared" si="92"/>
        <v>1.5533943119509559E-6</v>
      </c>
      <c r="BB73" s="136">
        <v>10258.14</v>
      </c>
      <c r="BC73" s="151">
        <f t="shared" si="93"/>
        <v>8.7542520431101146E-4</v>
      </c>
      <c r="BD73" s="151">
        <f t="shared" si="94"/>
        <v>1.4470243781399538E-6</v>
      </c>
      <c r="BF73" s="136">
        <v>0</v>
      </c>
      <c r="BG73" s="151">
        <f t="shared" si="95"/>
        <v>0</v>
      </c>
      <c r="BH73" s="151">
        <f t="shared" si="96"/>
        <v>0</v>
      </c>
      <c r="BJ73" s="136">
        <v>6171.3</v>
      </c>
      <c r="BK73" s="151">
        <f t="shared" si="97"/>
        <v>5.2665605688404957E-4</v>
      </c>
      <c r="BL73" s="151">
        <f t="shared" si="98"/>
        <v>1.0446363428241489E-6</v>
      </c>
      <c r="BN73" s="136">
        <v>679.46</v>
      </c>
      <c r="BO73" s="151">
        <f t="shared" si="99"/>
        <v>5.7984820768790436E-5</v>
      </c>
      <c r="BP73" s="151">
        <f t="shared" si="100"/>
        <v>1.1501443933940926E-7</v>
      </c>
      <c r="BR73" s="136">
        <v>250172.08</v>
      </c>
      <c r="BS73" s="151">
        <f t="shared" si="101"/>
        <v>2.1349576458004151E-2</v>
      </c>
      <c r="BT73" s="151">
        <f t="shared" si="102"/>
        <v>4.6758647815220096E-5</v>
      </c>
      <c r="BV73" s="136">
        <v>383008.67</v>
      </c>
      <c r="BW73" s="151">
        <f t="shared" si="103"/>
        <v>3.2685793251762865E-2</v>
      </c>
      <c r="BX73" s="151">
        <f t="shared" si="104"/>
        <v>7.1586595557369346E-5</v>
      </c>
    </row>
    <row r="74" spans="1:76" x14ac:dyDescent="0.35">
      <c r="A74" s="138">
        <v>925</v>
      </c>
      <c r="B74" s="139">
        <f t="shared" si="105"/>
        <v>1.5416666666666667</v>
      </c>
      <c r="C74" s="141"/>
      <c r="D74" s="151">
        <v>21536335.399999999</v>
      </c>
      <c r="E74" s="141"/>
      <c r="F74" s="136">
        <v>12504.9</v>
      </c>
      <c r="G74" s="151">
        <f t="shared" si="71"/>
        <v>8.9515635515223274E-4</v>
      </c>
      <c r="H74" s="151">
        <f t="shared" si="72"/>
        <v>8.8778325899696343E-7</v>
      </c>
      <c r="I74" s="141"/>
      <c r="J74" s="136">
        <v>107149.21</v>
      </c>
      <c r="K74" s="151">
        <f t="shared" si="73"/>
        <v>7.6702169774281424E-3</v>
      </c>
      <c r="L74" s="151">
        <f t="shared" si="74"/>
        <v>6.656160024962717E-6</v>
      </c>
      <c r="N74" s="136">
        <v>34226566.399999999</v>
      </c>
      <c r="O74" s="151">
        <f t="shared" si="75"/>
        <v>2.450089839023093</v>
      </c>
      <c r="P74" s="151">
        <f t="shared" si="76"/>
        <v>2.5311555089461567E-3</v>
      </c>
      <c r="Q74" s="141"/>
      <c r="R74" s="136">
        <v>161932.26</v>
      </c>
      <c r="S74" s="151">
        <f t="shared" si="77"/>
        <v>1.1591831333570337E-2</v>
      </c>
      <c r="T74" s="151">
        <f t="shared" si="78"/>
        <v>1.3412412289539905E-5</v>
      </c>
      <c r="U74" s="141"/>
      <c r="V74" s="136">
        <v>22752.79</v>
      </c>
      <c r="W74" s="151">
        <f t="shared" si="79"/>
        <v>1.6287458968839551E-3</v>
      </c>
      <c r="X74" s="151">
        <f t="shared" si="80"/>
        <v>1.3461087292097177E-6</v>
      </c>
      <c r="Z74" s="136">
        <v>3222.28</v>
      </c>
      <c r="AA74" s="151">
        <f t="shared" si="81"/>
        <v>2.306651328743082E-4</v>
      </c>
      <c r="AB74" s="151">
        <f t="shared" si="82"/>
        <v>3.431478348248369E-7</v>
      </c>
      <c r="AD74" s="136">
        <v>0</v>
      </c>
      <c r="AF74" s="136">
        <v>11043</v>
      </c>
      <c r="AH74" s="136">
        <v>976.12</v>
      </c>
      <c r="AI74" s="151">
        <f t="shared" si="83"/>
        <v>6.987501070709861E-5</v>
      </c>
      <c r="AJ74" s="151">
        <f t="shared" si="84"/>
        <v>1.1549912364647937E-7</v>
      </c>
      <c r="AL74" s="136">
        <v>25395.5</v>
      </c>
      <c r="AM74" s="151">
        <f t="shared" si="85"/>
        <v>1.8179228316314825E-3</v>
      </c>
      <c r="AN74" s="151">
        <f t="shared" si="86"/>
        <v>1.878072108554895E-6</v>
      </c>
      <c r="AP74" s="136">
        <v>0</v>
      </c>
      <c r="AQ74" s="151">
        <f t="shared" si="87"/>
        <v>0</v>
      </c>
      <c r="AR74" s="151">
        <f t="shared" si="88"/>
        <v>0</v>
      </c>
      <c r="AT74" s="136">
        <v>131481</v>
      </c>
      <c r="AU74" s="151">
        <f t="shared" si="89"/>
        <v>9.4119947166127448E-3</v>
      </c>
      <c r="AV74" s="151">
        <f t="shared" si="90"/>
        <v>8.1676624236625063E-6</v>
      </c>
      <c r="AX74" s="136">
        <v>11510.15</v>
      </c>
      <c r="AY74" s="151">
        <f t="shared" si="91"/>
        <v>8.2394772619177057E-4</v>
      </c>
      <c r="AZ74" s="151">
        <f t="shared" si="92"/>
        <v>1.3619352518537928E-6</v>
      </c>
      <c r="BB74" s="136">
        <v>16368.35</v>
      </c>
      <c r="BC74" s="151">
        <f t="shared" si="93"/>
        <v>1.1717192881075457E-3</v>
      </c>
      <c r="BD74" s="151">
        <f t="shared" si="94"/>
        <v>1.9367803964050019E-6</v>
      </c>
      <c r="BF74" s="136">
        <v>0</v>
      </c>
      <c r="BG74" s="151">
        <f t="shared" si="95"/>
        <v>0</v>
      </c>
      <c r="BH74" s="151">
        <f t="shared" si="96"/>
        <v>0</v>
      </c>
      <c r="BJ74" s="136">
        <v>21801.34</v>
      </c>
      <c r="BK74" s="151">
        <f t="shared" si="97"/>
        <v>1.5606368744919654E-3</v>
      </c>
      <c r="BL74" s="151">
        <f t="shared" si="98"/>
        <v>3.0955648866765603E-6</v>
      </c>
      <c r="BN74" s="136">
        <v>3616.16</v>
      </c>
      <c r="BO74" s="151">
        <f t="shared" si="99"/>
        <v>2.5886081498031151E-4</v>
      </c>
      <c r="BP74" s="151">
        <f t="shared" si="100"/>
        <v>5.1345733430166714E-7</v>
      </c>
      <c r="BR74" s="136">
        <v>303179.08</v>
      </c>
      <c r="BS74" s="151">
        <f t="shared" si="101"/>
        <v>2.1702906877400632E-2</v>
      </c>
      <c r="BT74" s="151">
        <f t="shared" si="102"/>
        <v>4.7532492330377684E-5</v>
      </c>
      <c r="BV74" s="136">
        <v>464433.91999999998</v>
      </c>
      <c r="BW74" s="151">
        <f t="shared" si="103"/>
        <v>3.3246245474675015E-2</v>
      </c>
      <c r="BX74" s="151">
        <f t="shared" si="104"/>
        <v>7.2814066657789312E-5</v>
      </c>
    </row>
    <row r="75" spans="1:76" x14ac:dyDescent="0.35">
      <c r="A75" s="138">
        <v>950</v>
      </c>
      <c r="B75" s="139">
        <f t="shared" si="105"/>
        <v>1.5833333333333333</v>
      </c>
      <c r="C75" s="141"/>
      <c r="D75" s="151">
        <v>18735159.640000001</v>
      </c>
      <c r="E75" s="141"/>
      <c r="F75" s="136">
        <v>39581.919999999998</v>
      </c>
      <c r="G75" s="151">
        <f t="shared" si="71"/>
        <v>3.345120860327685E-3</v>
      </c>
      <c r="H75" s="151">
        <f t="shared" si="72"/>
        <v>3.3175682460695876E-6</v>
      </c>
      <c r="I75" s="141"/>
      <c r="J75" s="136">
        <v>417240.29</v>
      </c>
      <c r="K75" s="151">
        <f t="shared" si="73"/>
        <v>3.5261533494286602E-2</v>
      </c>
      <c r="L75" s="151">
        <f t="shared" si="74"/>
        <v>3.0599709285180153E-5</v>
      </c>
      <c r="N75" s="136">
        <v>33698297.700000003</v>
      </c>
      <c r="O75" s="151">
        <f t="shared" si="75"/>
        <v>2.8478880911740125</v>
      </c>
      <c r="P75" s="151">
        <f t="shared" si="76"/>
        <v>2.9421156383846849E-3</v>
      </c>
      <c r="Q75" s="141"/>
      <c r="R75" s="136">
        <v>211409.8</v>
      </c>
      <c r="S75" s="151">
        <f t="shared" si="77"/>
        <v>1.786652421251177E-2</v>
      </c>
      <c r="T75" s="151">
        <f t="shared" si="78"/>
        <v>2.0672591070685202E-5</v>
      </c>
      <c r="U75" s="141"/>
      <c r="V75" s="136">
        <v>19603.84</v>
      </c>
      <c r="W75" s="151">
        <f t="shared" si="79"/>
        <v>1.6567466693512163E-3</v>
      </c>
      <c r="X75" s="151">
        <f t="shared" si="80"/>
        <v>1.3692505122925828E-6</v>
      </c>
      <c r="Z75" s="136">
        <v>11848.27</v>
      </c>
      <c r="AA75" s="151">
        <f t="shared" si="81"/>
        <v>1.0013131029468682E-3</v>
      </c>
      <c r="AB75" s="151">
        <f t="shared" si="82"/>
        <v>1.4895984450549238E-6</v>
      </c>
      <c r="AD75" s="136">
        <v>0</v>
      </c>
      <c r="AF75" s="136">
        <v>38268</v>
      </c>
      <c r="AH75" s="136">
        <v>8974.83</v>
      </c>
      <c r="AI75" s="151">
        <f t="shared" si="83"/>
        <v>7.5847485546165321E-4</v>
      </c>
      <c r="AJ75" s="151">
        <f t="shared" si="84"/>
        <v>1.2537125966380916E-6</v>
      </c>
      <c r="AL75" s="136">
        <v>18290.23</v>
      </c>
      <c r="AM75" s="151">
        <f t="shared" si="85"/>
        <v>1.5457317359337606E-3</v>
      </c>
      <c r="AN75" s="151">
        <f t="shared" si="86"/>
        <v>1.5968750763529725E-6</v>
      </c>
      <c r="AP75" s="136">
        <v>0</v>
      </c>
      <c r="AQ75" s="151">
        <f t="shared" si="87"/>
        <v>0</v>
      </c>
      <c r="AR75" s="151">
        <f t="shared" si="88"/>
        <v>0</v>
      </c>
      <c r="AT75" s="136">
        <v>284446.67</v>
      </c>
      <c r="AU75" s="151">
        <f t="shared" si="89"/>
        <v>2.4038967525267727E-2</v>
      </c>
      <c r="AV75" s="151">
        <f t="shared" si="90"/>
        <v>2.086084593876966E-5</v>
      </c>
      <c r="AX75" s="136">
        <v>10677.26</v>
      </c>
      <c r="AY75" s="151">
        <f t="shared" si="91"/>
        <v>9.023494857536568E-4</v>
      </c>
      <c r="AZ75" s="151">
        <f t="shared" si="92"/>
        <v>1.4915285704108077E-6</v>
      </c>
      <c r="BB75" s="136">
        <v>15516.47</v>
      </c>
      <c r="BC75" s="151">
        <f t="shared" si="93"/>
        <v>1.3113175782187604E-3</v>
      </c>
      <c r="BD75" s="151">
        <f t="shared" si="94"/>
        <v>2.1675278411242382E-6</v>
      </c>
      <c r="BF75" s="136">
        <v>4035.54</v>
      </c>
      <c r="BG75" s="151">
        <f t="shared" si="95"/>
        <v>3.4104886869274625E-4</v>
      </c>
      <c r="BH75" s="151">
        <f t="shared" si="96"/>
        <v>6.2010623771821551E-7</v>
      </c>
      <c r="BJ75" s="136">
        <v>46859.62</v>
      </c>
      <c r="BK75" s="151">
        <f t="shared" si="97"/>
        <v>3.9601689955673812E-3</v>
      </c>
      <c r="BL75" s="151">
        <f t="shared" si="98"/>
        <v>7.8551008811541944E-6</v>
      </c>
      <c r="BN75" s="136">
        <v>12703.97</v>
      </c>
      <c r="BO75" s="151">
        <f t="shared" si="99"/>
        <v>1.0736294514257293E-3</v>
      </c>
      <c r="BP75" s="151">
        <f t="shared" si="100"/>
        <v>2.1295726670672197E-6</v>
      </c>
      <c r="BR75" s="136">
        <v>222245.66</v>
      </c>
      <c r="BS75" s="151">
        <f t="shared" si="101"/>
        <v>1.8782277195833204E-2</v>
      </c>
      <c r="BT75" s="151">
        <f t="shared" si="102"/>
        <v>4.1135892615731321E-5</v>
      </c>
      <c r="BV75" s="136">
        <v>348020.7</v>
      </c>
      <c r="BW75" s="151">
        <f t="shared" si="103"/>
        <v>2.9411693606470918E-2</v>
      </c>
      <c r="BX75" s="151">
        <f t="shared" si="104"/>
        <v>6.4415845705385874E-5</v>
      </c>
    </row>
    <row r="76" spans="1:76" x14ac:dyDescent="0.35">
      <c r="A76" s="138">
        <v>975</v>
      </c>
      <c r="B76" s="139">
        <f t="shared" si="105"/>
        <v>1.625</v>
      </c>
      <c r="C76" s="141"/>
      <c r="D76" s="151">
        <v>16338903.25</v>
      </c>
      <c r="E76" s="141"/>
      <c r="F76" s="136">
        <v>60669.53</v>
      </c>
      <c r="G76" s="151">
        <f t="shared" si="71"/>
        <v>6.0339414917583286E-3</v>
      </c>
      <c r="H76" s="151">
        <f t="shared" si="72"/>
        <v>5.984241983333973E-6</v>
      </c>
      <c r="I76" s="141"/>
      <c r="J76" s="136">
        <v>1246594.97</v>
      </c>
      <c r="K76" s="151">
        <f t="shared" si="73"/>
        <v>0.12398119967140389</v>
      </c>
      <c r="L76" s="151">
        <f t="shared" si="74"/>
        <v>1.0759000788742034E-4</v>
      </c>
      <c r="N76" s="136">
        <v>30637974.899999999</v>
      </c>
      <c r="O76" s="151">
        <f t="shared" si="75"/>
        <v>3.047126753290494</v>
      </c>
      <c r="P76" s="151">
        <f t="shared" si="76"/>
        <v>3.1479464733112405E-3</v>
      </c>
      <c r="Q76" s="141"/>
      <c r="R76" s="136">
        <v>287107.21999999997</v>
      </c>
      <c r="S76" s="151">
        <f t="shared" si="77"/>
        <v>2.8554501202521041E-2</v>
      </c>
      <c r="T76" s="151">
        <f t="shared" si="78"/>
        <v>3.3039192154326677E-5</v>
      </c>
      <c r="U76" s="141"/>
      <c r="V76" s="136">
        <v>25335.94</v>
      </c>
      <c r="W76" s="151">
        <f t="shared" si="79"/>
        <v>2.5198082068329766E-3</v>
      </c>
      <c r="X76" s="151">
        <f t="shared" si="80"/>
        <v>2.082544508410709E-6</v>
      </c>
      <c r="Z76" s="136">
        <v>31759.24</v>
      </c>
      <c r="AA76" s="151">
        <f t="shared" si="81"/>
        <v>3.1586431604581537E-3</v>
      </c>
      <c r="AB76" s="151">
        <f t="shared" si="82"/>
        <v>4.6989397486707E-6</v>
      </c>
      <c r="AD76" s="136">
        <v>2114.1999999999998</v>
      </c>
      <c r="AF76" s="136">
        <v>89909</v>
      </c>
      <c r="AH76" s="136">
        <v>50236.66</v>
      </c>
      <c r="AI76" s="151">
        <f t="shared" si="83"/>
        <v>4.9963312255980226E-3</v>
      </c>
      <c r="AJ76" s="151">
        <f t="shared" si="84"/>
        <v>8.2586302622990084E-6</v>
      </c>
      <c r="AL76" s="136">
        <v>30681.200000000001</v>
      </c>
      <c r="AM76" s="151">
        <f t="shared" si="85"/>
        <v>3.0514257436465328E-3</v>
      </c>
      <c r="AN76" s="151">
        <f t="shared" si="86"/>
        <v>3.1523877035670797E-6</v>
      </c>
      <c r="AP76" s="136">
        <v>0</v>
      </c>
      <c r="AQ76" s="151">
        <f t="shared" si="87"/>
        <v>0</v>
      </c>
      <c r="AR76" s="151">
        <f t="shared" si="88"/>
        <v>0</v>
      </c>
      <c r="AT76" s="136">
        <v>549255.87</v>
      </c>
      <c r="AU76" s="151">
        <f t="shared" si="89"/>
        <v>5.4626725863622452E-2</v>
      </c>
      <c r="AV76" s="151">
        <f t="shared" si="90"/>
        <v>4.7404686211361756E-5</v>
      </c>
      <c r="AX76" s="136">
        <v>10255.799999999999</v>
      </c>
      <c r="AY76" s="151">
        <f t="shared" si="91"/>
        <v>1.0199996134991494E-3</v>
      </c>
      <c r="AZ76" s="151">
        <f t="shared" si="92"/>
        <v>1.685997043674602E-6</v>
      </c>
      <c r="BB76" s="136">
        <v>15182.53</v>
      </c>
      <c r="BC76" s="151">
        <f t="shared" si="93"/>
        <v>1.5099918808809888E-3</v>
      </c>
      <c r="BD76" s="151">
        <f t="shared" si="94"/>
        <v>2.4959243253087E-6</v>
      </c>
      <c r="BF76" s="136">
        <v>9082.16</v>
      </c>
      <c r="BG76" s="151">
        <f t="shared" si="95"/>
        <v>9.0327421456516677E-4</v>
      </c>
      <c r="BH76" s="151">
        <f t="shared" si="96"/>
        <v>1.6423627997033581E-6</v>
      </c>
      <c r="BJ76" s="136">
        <v>85806.19</v>
      </c>
      <c r="BK76" s="151">
        <f t="shared" si="97"/>
        <v>8.5339301308366578E-3</v>
      </c>
      <c r="BL76" s="151">
        <f t="shared" si="98"/>
        <v>1.6927278145320448E-5</v>
      </c>
      <c r="BN76" s="136">
        <v>24035.66</v>
      </c>
      <c r="BO76" s="151">
        <f t="shared" si="99"/>
        <v>2.3904877152632628E-3</v>
      </c>
      <c r="BP76" s="151">
        <f t="shared" si="100"/>
        <v>4.7415961741962088E-6</v>
      </c>
      <c r="BR76" s="136">
        <v>211566.84</v>
      </c>
      <c r="BS76" s="151">
        <f t="shared" si="101"/>
        <v>2.1041566238541743E-2</v>
      </c>
      <c r="BT76" s="151">
        <f t="shared" si="102"/>
        <v>4.6084061066220116E-5</v>
      </c>
      <c r="BV76" s="136">
        <v>323580.87</v>
      </c>
      <c r="BW76" s="151">
        <f t="shared" si="103"/>
        <v>3.2182020157931958E-2</v>
      </c>
      <c r="BX76" s="151">
        <f t="shared" si="104"/>
        <v>7.04832599141748E-5</v>
      </c>
    </row>
    <row r="77" spans="1:76" x14ac:dyDescent="0.35">
      <c r="A77" s="138">
        <v>1000</v>
      </c>
      <c r="B77" s="139">
        <f t="shared" si="105"/>
        <v>1.6666666666666667</v>
      </c>
      <c r="C77" s="141"/>
      <c r="D77" s="151">
        <v>23634383.600000001</v>
      </c>
      <c r="E77" s="141"/>
      <c r="F77" s="136">
        <v>97689.59</v>
      </c>
      <c r="G77" s="151">
        <f t="shared" si="71"/>
        <v>6.8889456179146271E-3</v>
      </c>
      <c r="H77" s="151">
        <f t="shared" si="72"/>
        <v>6.832203733486326E-6</v>
      </c>
      <c r="I77" s="141"/>
      <c r="J77" s="136">
        <v>1725046.08</v>
      </c>
      <c r="K77" s="151">
        <f t="shared" si="73"/>
        <v>0.12164805516654136</v>
      </c>
      <c r="L77" s="151">
        <f t="shared" si="74"/>
        <v>1.0556532159348257E-4</v>
      </c>
      <c r="N77" s="136"/>
      <c r="O77" s="151"/>
      <c r="P77" s="151"/>
      <c r="Q77" s="141"/>
      <c r="R77" s="136">
        <v>314790.92</v>
      </c>
      <c r="S77" s="151">
        <f t="shared" si="77"/>
        <v>2.2198655239450936E-2</v>
      </c>
      <c r="T77" s="151">
        <f t="shared" si="78"/>
        <v>2.5685114610200822E-5</v>
      </c>
      <c r="U77" s="141"/>
      <c r="V77" s="136">
        <v>10425.44</v>
      </c>
      <c r="W77" s="151">
        <f t="shared" si="79"/>
        <v>7.3518876681570545E-4</v>
      </c>
      <c r="X77" s="151">
        <f t="shared" si="80"/>
        <v>6.0761105739139052E-7</v>
      </c>
      <c r="Z77" s="136">
        <v>57177.97</v>
      </c>
      <c r="AA77" s="151">
        <f t="shared" si="81"/>
        <v>4.0321177094995893E-3</v>
      </c>
      <c r="AB77" s="151">
        <f t="shared" si="82"/>
        <v>5.9983598064108348E-6</v>
      </c>
      <c r="AD77" s="136">
        <v>5238.62</v>
      </c>
      <c r="AF77" s="136">
        <v>97676</v>
      </c>
      <c r="AH77" s="136">
        <v>106033.32</v>
      </c>
      <c r="AI77" s="151">
        <f t="shared" si="83"/>
        <v>7.4773348436301098E-3</v>
      </c>
      <c r="AJ77" s="151">
        <f t="shared" si="84"/>
        <v>1.2359577664620331E-5</v>
      </c>
      <c r="AL77" s="136">
        <v>32549.59</v>
      </c>
      <c r="AM77" s="151">
        <f t="shared" si="85"/>
        <v>2.2953556811469654E-3</v>
      </c>
      <c r="AN77" s="151">
        <f t="shared" si="86"/>
        <v>2.3713016905708816E-6</v>
      </c>
      <c r="AP77" s="136">
        <v>10968.45</v>
      </c>
      <c r="AQ77" s="151">
        <f t="shared" si="87"/>
        <v>7.7348114126403543E-4</v>
      </c>
      <c r="AR77" s="151">
        <f t="shared" si="88"/>
        <v>1.022813656201691E-6</v>
      </c>
      <c r="AT77" s="136">
        <v>514604.48</v>
      </c>
      <c r="AU77" s="151">
        <f t="shared" si="89"/>
        <v>3.6289253311998088E-2</v>
      </c>
      <c r="AV77" s="151">
        <f t="shared" si="90"/>
        <v>3.1491557271703068E-5</v>
      </c>
      <c r="AX77" s="136">
        <v>11408.5</v>
      </c>
      <c r="AY77" s="151">
        <f t="shared" si="91"/>
        <v>8.0451290748562903E-4</v>
      </c>
      <c r="AZ77" s="151">
        <f t="shared" si="92"/>
        <v>1.3298106839135192E-6</v>
      </c>
      <c r="BB77" s="136">
        <v>15536.76</v>
      </c>
      <c r="BC77" s="151">
        <f t="shared" si="93"/>
        <v>1.0956325512123785E-3</v>
      </c>
      <c r="BD77" s="151">
        <f t="shared" si="94"/>
        <v>1.8110136688784857E-6</v>
      </c>
      <c r="BF77" s="136">
        <v>23278.46</v>
      </c>
      <c r="BG77" s="151">
        <f t="shared" si="95"/>
        <v>1.6415673871576382E-3</v>
      </c>
      <c r="BH77" s="151">
        <f t="shared" si="96"/>
        <v>2.9847516583563878E-6</v>
      </c>
      <c r="BJ77" s="136">
        <v>58777.57</v>
      </c>
      <c r="BK77" s="151">
        <f t="shared" si="97"/>
        <v>4.1449194666818671E-3</v>
      </c>
      <c r="BL77" s="151">
        <f t="shared" si="98"/>
        <v>8.2215583707384566E-6</v>
      </c>
      <c r="BN77" s="136">
        <v>35809.33</v>
      </c>
      <c r="BO77" s="151">
        <f t="shared" si="99"/>
        <v>2.5252283992998515E-3</v>
      </c>
      <c r="BP77" s="151">
        <f t="shared" si="100"/>
        <v>5.0088579165834141E-6</v>
      </c>
      <c r="BR77" s="136">
        <v>170781.1</v>
      </c>
      <c r="BS77" s="151">
        <f t="shared" si="101"/>
        <v>1.2043265924932633E-2</v>
      </c>
      <c r="BT77" s="151">
        <f t="shared" si="102"/>
        <v>2.6376487188711624E-5</v>
      </c>
      <c r="BV77" s="136">
        <v>252631.42</v>
      </c>
      <c r="BW77" s="151">
        <f t="shared" si="103"/>
        <v>1.7815246371251529E-2</v>
      </c>
      <c r="BX77" s="151">
        <f t="shared" si="104"/>
        <v>3.9017955810660697E-5</v>
      </c>
    </row>
    <row r="78" spans="1:76" x14ac:dyDescent="0.35">
      <c r="A78" s="138">
        <v>1025</v>
      </c>
      <c r="B78" s="139">
        <f t="shared" si="105"/>
        <v>1.7083333333333333</v>
      </c>
      <c r="C78" s="141"/>
      <c r="D78" s="151">
        <v>16733502.140000001</v>
      </c>
      <c r="E78" s="141"/>
      <c r="F78" s="136">
        <v>85467.85</v>
      </c>
      <c r="G78" s="151">
        <f t="shared" si="71"/>
        <v>8.7254643924366999E-3</v>
      </c>
      <c r="H78" s="151">
        <f t="shared" si="72"/>
        <v>8.6535957321802747E-6</v>
      </c>
      <c r="I78" s="141"/>
      <c r="J78" s="136">
        <v>1571898.55</v>
      </c>
      <c r="K78" s="151">
        <f t="shared" si="73"/>
        <v>0.16047607172226611</v>
      </c>
      <c r="L78" s="151">
        <f t="shared" si="74"/>
        <v>1.3925999964592322E-4</v>
      </c>
      <c r="N78" s="136"/>
      <c r="O78" s="151"/>
      <c r="P78" s="151"/>
      <c r="Q78" s="141"/>
      <c r="R78" s="136">
        <v>245281.76</v>
      </c>
      <c r="S78" s="151">
        <f t="shared" si="77"/>
        <v>2.5040962923417457E-2</v>
      </c>
      <c r="T78" s="151">
        <f t="shared" si="78"/>
        <v>2.8973827274668523E-5</v>
      </c>
      <c r="U78" s="141"/>
      <c r="V78" s="136">
        <v>0</v>
      </c>
      <c r="W78" s="151">
        <f t="shared" si="79"/>
        <v>0</v>
      </c>
      <c r="X78" s="151">
        <f t="shared" si="80"/>
        <v>0</v>
      </c>
      <c r="Z78" s="136">
        <v>27770.61</v>
      </c>
      <c r="AA78" s="151">
        <f t="shared" si="81"/>
        <v>2.8351183364416742E-3</v>
      </c>
      <c r="AB78" s="151">
        <f t="shared" si="82"/>
        <v>4.2176496573163398E-6</v>
      </c>
      <c r="AD78" s="136">
        <v>6774.8</v>
      </c>
      <c r="AF78" s="136">
        <v>62130</v>
      </c>
      <c r="AH78" s="136">
        <v>101814.82</v>
      </c>
      <c r="AI78" s="151">
        <f t="shared" si="83"/>
        <v>1.0394336426297749E-2</v>
      </c>
      <c r="AJ78" s="151">
        <f t="shared" si="84"/>
        <v>1.7181203064947873E-5</v>
      </c>
      <c r="AL78" s="136">
        <v>54546.07</v>
      </c>
      <c r="AM78" s="151">
        <f t="shared" si="85"/>
        <v>5.5686412087394234E-3</v>
      </c>
      <c r="AN78" s="151">
        <f t="shared" si="86"/>
        <v>5.7528898117733572E-6</v>
      </c>
      <c r="AP78" s="136">
        <v>4679.75</v>
      </c>
      <c r="AQ78" s="151">
        <f t="shared" si="87"/>
        <v>4.7775850206253749E-4</v>
      </c>
      <c r="AR78" s="151">
        <f t="shared" si="88"/>
        <v>6.3176449199195009E-7</v>
      </c>
      <c r="AT78" s="136">
        <v>430014.28</v>
      </c>
      <c r="AU78" s="151">
        <f t="shared" si="89"/>
        <v>4.3900417389454695E-2</v>
      </c>
      <c r="AV78" s="151">
        <f t="shared" si="90"/>
        <v>3.8096471607879487E-5</v>
      </c>
      <c r="AX78" s="136">
        <v>6945.22</v>
      </c>
      <c r="AY78" s="151">
        <f t="shared" si="91"/>
        <v>7.0904170173508778E-4</v>
      </c>
      <c r="AZ78" s="151">
        <f t="shared" si="92"/>
        <v>1.172002613673896E-6</v>
      </c>
      <c r="BB78" s="136">
        <v>7777.63</v>
      </c>
      <c r="BC78" s="151">
        <f t="shared" si="93"/>
        <v>7.9402294105382853E-4</v>
      </c>
      <c r="BD78" s="151">
        <f t="shared" si="94"/>
        <v>1.3124714102920432E-6</v>
      </c>
      <c r="BF78" s="136">
        <v>33538.68</v>
      </c>
      <c r="BG78" s="151">
        <f t="shared" si="95"/>
        <v>3.4239840841828696E-3</v>
      </c>
      <c r="BH78" s="151">
        <f t="shared" si="96"/>
        <v>6.2256001510520404E-6</v>
      </c>
      <c r="BJ78" s="136">
        <v>17033.939999999999</v>
      </c>
      <c r="BK78" s="151">
        <f t="shared" si="97"/>
        <v>1.7390052157963867E-3</v>
      </c>
      <c r="BL78" s="151">
        <f t="shared" si="98"/>
        <v>3.4493632514732705E-6</v>
      </c>
      <c r="BN78" s="136">
        <v>27661.360000000001</v>
      </c>
      <c r="BO78" s="151">
        <f t="shared" si="99"/>
        <v>2.8239649380015159E-3</v>
      </c>
      <c r="BP78" s="151">
        <f t="shared" si="100"/>
        <v>5.6014098129835296E-6</v>
      </c>
      <c r="BR78" s="136">
        <v>68614.899999999994</v>
      </c>
      <c r="BS78" s="151">
        <f t="shared" si="101"/>
        <v>7.0049365549806732E-3</v>
      </c>
      <c r="BT78" s="151">
        <f t="shared" si="102"/>
        <v>1.5341820105265095E-5</v>
      </c>
      <c r="BV78" s="136">
        <v>105321.65</v>
      </c>
      <c r="BW78" s="151">
        <f t="shared" si="103"/>
        <v>1.0752350817619501E-2</v>
      </c>
      <c r="BX78" s="151">
        <f t="shared" si="104"/>
        <v>2.3549197149448491E-5</v>
      </c>
    </row>
    <row r="79" spans="1:76" x14ac:dyDescent="0.35">
      <c r="A79" s="138">
        <v>1050</v>
      </c>
      <c r="B79" s="139">
        <f t="shared" si="105"/>
        <v>1.75</v>
      </c>
      <c r="C79" s="141"/>
      <c r="D79" s="193">
        <v>16465565.220000001</v>
      </c>
      <c r="E79" s="141"/>
      <c r="F79" s="136">
        <v>21221.11</v>
      </c>
      <c r="G79" s="151">
        <f t="shared" si="71"/>
        <v>2.2554307734842525E-3</v>
      </c>
      <c r="H79" s="151">
        <f t="shared" si="72"/>
        <v>2.2368535630687328E-6</v>
      </c>
      <c r="I79" s="141"/>
      <c r="J79" s="136">
        <v>1432329.63</v>
      </c>
      <c r="K79" s="151">
        <f t="shared" si="73"/>
        <v>0.15223144902765748</v>
      </c>
      <c r="L79" s="151">
        <f t="shared" si="74"/>
        <v>1.3210537440360641E-4</v>
      </c>
      <c r="N79" s="136"/>
      <c r="O79" s="151"/>
      <c r="P79" s="151"/>
      <c r="Q79" s="141"/>
      <c r="R79" s="136">
        <v>173421.53</v>
      </c>
      <c r="S79" s="151">
        <f t="shared" si="77"/>
        <v>1.8431658643055071E-2</v>
      </c>
      <c r="T79" s="151">
        <f t="shared" si="78"/>
        <v>2.1326483951226846E-5</v>
      </c>
      <c r="U79" s="141"/>
      <c r="V79" s="136">
        <v>0</v>
      </c>
      <c r="W79" s="151">
        <f t="shared" si="79"/>
        <v>0</v>
      </c>
      <c r="X79" s="151">
        <f t="shared" si="80"/>
        <v>0</v>
      </c>
      <c r="Z79" s="136">
        <v>43598.15</v>
      </c>
      <c r="AA79" s="151">
        <f t="shared" si="81"/>
        <v>4.6337165764176545E-3</v>
      </c>
      <c r="AB79" s="151">
        <f t="shared" si="82"/>
        <v>6.8933253612114344E-6</v>
      </c>
      <c r="AD79" s="136">
        <v>2396.5</v>
      </c>
      <c r="AF79" s="136">
        <v>42593</v>
      </c>
      <c r="AH79" s="136">
        <v>155940.01999999999</v>
      </c>
      <c r="AI79" s="151">
        <f t="shared" si="83"/>
        <v>1.6573681580546434E-2</v>
      </c>
      <c r="AJ79" s="151">
        <f t="shared" si="84"/>
        <v>2.7395283074417355E-5</v>
      </c>
      <c r="AL79" s="136">
        <v>7727.53</v>
      </c>
      <c r="AM79" s="151">
        <f t="shared" si="85"/>
        <v>8.2130053352641593E-4</v>
      </c>
      <c r="AN79" s="151">
        <f t="shared" si="86"/>
        <v>8.4847475256853699E-7</v>
      </c>
      <c r="AP79" s="136">
        <v>14532.42</v>
      </c>
      <c r="AQ79" s="151">
        <f t="shared" si="87"/>
        <v>1.5445406616900819E-3</v>
      </c>
      <c r="AR79" s="151">
        <f t="shared" si="88"/>
        <v>2.042425079367435E-6</v>
      </c>
      <c r="AT79" s="136">
        <v>248744.5</v>
      </c>
      <c r="AU79" s="151">
        <f t="shared" si="89"/>
        <v>2.6437165635301522E-2</v>
      </c>
      <c r="AV79" s="151">
        <f t="shared" si="90"/>
        <v>2.2941985291010055E-5</v>
      </c>
      <c r="AX79" s="136">
        <v>6229.8</v>
      </c>
      <c r="AY79" s="151">
        <f t="shared" si="91"/>
        <v>6.6211817537594375E-4</v>
      </c>
      <c r="AZ79" s="151">
        <f t="shared" si="92"/>
        <v>1.0944408914209786E-6</v>
      </c>
      <c r="BB79" s="136">
        <v>5418.32</v>
      </c>
      <c r="BC79" s="151">
        <f t="shared" si="93"/>
        <v>5.7587212302208477E-4</v>
      </c>
      <c r="BD79" s="151">
        <f t="shared" si="94"/>
        <v>9.5188143613023168E-7</v>
      </c>
      <c r="BF79" s="136">
        <v>37223.78</v>
      </c>
      <c r="BG79" s="151">
        <f t="shared" si="95"/>
        <v>3.9562331526205568E-3</v>
      </c>
      <c r="BH79" s="151">
        <f t="shared" si="96"/>
        <v>7.1933528623365481E-6</v>
      </c>
      <c r="BJ79" s="136">
        <v>8520.24</v>
      </c>
      <c r="BK79" s="151">
        <f t="shared" si="97"/>
        <v>9.0555166499167402E-4</v>
      </c>
      <c r="BL79" s="151">
        <f t="shared" si="98"/>
        <v>1.7961858924628102E-6</v>
      </c>
      <c r="BN79" s="136">
        <v>13700.65</v>
      </c>
      <c r="BO79" s="151">
        <f t="shared" si="99"/>
        <v>1.456138139180138E-3</v>
      </c>
      <c r="BP79" s="151">
        <f t="shared" si="100"/>
        <v>2.8882888566015278E-6</v>
      </c>
      <c r="BR79" s="136">
        <v>14646.64</v>
      </c>
      <c r="BS79" s="151">
        <f t="shared" si="101"/>
        <v>1.5566802388821974E-3</v>
      </c>
      <c r="BT79" s="151">
        <f t="shared" si="102"/>
        <v>3.4093539604396395E-6</v>
      </c>
      <c r="BV79" s="136">
        <v>28303.13</v>
      </c>
      <c r="BW79" s="151">
        <f t="shared" si="103"/>
        <v>3.0081249467122755E-3</v>
      </c>
      <c r="BX79" s="151">
        <f t="shared" si="104"/>
        <v>6.5882269488659495E-6</v>
      </c>
    </row>
    <row r="80" spans="1:76" x14ac:dyDescent="0.35">
      <c r="A80" s="138">
        <v>1075</v>
      </c>
      <c r="B80" s="139">
        <f t="shared" si="105"/>
        <v>1.7916666666666667</v>
      </c>
      <c r="C80" s="141"/>
      <c r="D80" s="193">
        <v>15565565.220000001</v>
      </c>
      <c r="E80" s="141"/>
      <c r="F80" s="139"/>
      <c r="G80" s="139"/>
      <c r="H80" s="139"/>
      <c r="I80" s="141"/>
      <c r="J80" s="139"/>
      <c r="K80" s="139"/>
      <c r="L80" s="139"/>
      <c r="M80" s="141"/>
      <c r="N80" s="139"/>
      <c r="O80" s="151"/>
      <c r="P80" s="151"/>
      <c r="Q80" s="141"/>
      <c r="R80" s="136">
        <v>103421.53</v>
      </c>
      <c r="S80" s="151">
        <f t="shared" si="77"/>
        <v>1.1904283930440315E-2</v>
      </c>
      <c r="T80" s="151">
        <f t="shared" si="78"/>
        <v>1.3773937826753425E-5</v>
      </c>
      <c r="U80" s="141"/>
      <c r="V80" s="136">
        <v>0</v>
      </c>
      <c r="W80" s="151">
        <f t="shared" si="79"/>
        <v>0</v>
      </c>
      <c r="X80" s="151">
        <f t="shared" si="80"/>
        <v>0</v>
      </c>
      <c r="Z80" s="136"/>
      <c r="AA80" s="136"/>
      <c r="AB80" s="136"/>
      <c r="AD80" s="136">
        <v>1851.21</v>
      </c>
      <c r="AF80" s="136"/>
      <c r="AH80" s="136"/>
      <c r="AI80" s="136"/>
      <c r="AJ80" s="136"/>
      <c r="AL80" s="136">
        <v>11241.35</v>
      </c>
      <c r="AM80" s="151">
        <f t="shared" si="85"/>
        <v>1.2939300178739885E-3</v>
      </c>
      <c r="AN80" s="151">
        <f t="shared" si="86"/>
        <v>1.3367420413605804E-6</v>
      </c>
      <c r="AP80" s="136">
        <v>13887.14</v>
      </c>
      <c r="AQ80" s="151">
        <f t="shared" si="87"/>
        <v>1.598472363943706E-3</v>
      </c>
      <c r="AR80" s="151">
        <f t="shared" si="88"/>
        <v>2.1137417264379293E-6</v>
      </c>
      <c r="AX80" s="136">
        <v>4955.34</v>
      </c>
      <c r="AY80" s="151">
        <f t="shared" si="91"/>
        <v>5.7038195365963077E-4</v>
      </c>
      <c r="AZ80" s="151">
        <f t="shared" si="92"/>
        <v>9.4280652159902333E-7</v>
      </c>
      <c r="BB80" s="136">
        <v>3694.45</v>
      </c>
      <c r="BC80" s="151">
        <f t="shared" si="93"/>
        <v>4.2524783540540562E-4</v>
      </c>
      <c r="BD80" s="151">
        <f t="shared" si="94"/>
        <v>7.0290869117386723E-7</v>
      </c>
      <c r="BF80" s="136">
        <v>33739.5</v>
      </c>
      <c r="BG80" s="151">
        <f t="shared" si="95"/>
        <v>3.8835684182112855E-3</v>
      </c>
      <c r="BH80" s="151">
        <f t="shared" si="96"/>
        <v>7.0612314592014415E-6</v>
      </c>
      <c r="BJ80" s="136">
        <v>0</v>
      </c>
      <c r="BK80" s="151">
        <f t="shared" si="97"/>
        <v>0</v>
      </c>
      <c r="BL80" s="151">
        <f t="shared" si="98"/>
        <v>0</v>
      </c>
      <c r="BN80" s="136">
        <v>5518.64</v>
      </c>
      <c r="BO80" s="151">
        <f t="shared" si="99"/>
        <v>6.3522032085471121E-4</v>
      </c>
      <c r="BP80" s="151">
        <f t="shared" si="100"/>
        <v>1.259976457483983E-6</v>
      </c>
      <c r="BR80" s="136">
        <v>4221.2299999999996</v>
      </c>
      <c r="BS80" s="151">
        <f t="shared" si="101"/>
        <v>4.8588258610844924E-4</v>
      </c>
      <c r="BT80" s="151">
        <f t="shared" si="102"/>
        <v>1.0641528541834697E-6</v>
      </c>
      <c r="BV80" s="136">
        <v>8344.67</v>
      </c>
      <c r="BW80" s="151">
        <f t="shared" si="103"/>
        <v>9.6050910275478788E-4</v>
      </c>
      <c r="BX80" s="151">
        <f t="shared" si="104"/>
        <v>2.1036532948261939E-6</v>
      </c>
    </row>
    <row r="81" spans="1:52" x14ac:dyDescent="0.35">
      <c r="A81" s="138">
        <v>1100</v>
      </c>
      <c r="B81" s="139">
        <f t="shared" si="105"/>
        <v>1.8333333333333333</v>
      </c>
      <c r="C81" s="141"/>
      <c r="D81" s="193">
        <v>15465565.220000001</v>
      </c>
      <c r="E81" s="141"/>
      <c r="F81" s="139"/>
      <c r="G81" s="139"/>
      <c r="H81" s="139"/>
      <c r="I81" s="141"/>
      <c r="J81" s="139"/>
      <c r="K81" s="139"/>
      <c r="L81" s="139"/>
      <c r="M81" s="141"/>
      <c r="N81" s="139"/>
      <c r="O81" s="151"/>
      <c r="P81" s="151"/>
      <c r="Q81" s="141"/>
      <c r="R81" s="136">
        <v>32311</v>
      </c>
      <c r="S81" s="151">
        <f t="shared" si="77"/>
        <v>3.8302404400149905E-3</v>
      </c>
      <c r="T81" s="151">
        <f t="shared" si="78"/>
        <v>4.4318074056833906E-6</v>
      </c>
      <c r="U81" s="141"/>
      <c r="V81" s="139">
        <v>0</v>
      </c>
      <c r="W81" s="151">
        <f t="shared" si="79"/>
        <v>0</v>
      </c>
      <c r="X81" s="151">
        <f t="shared" si="80"/>
        <v>0</v>
      </c>
      <c r="Z81" s="136"/>
      <c r="AA81" s="136"/>
      <c r="AB81" s="136"/>
      <c r="AD81" s="136"/>
      <c r="AF81" s="136"/>
      <c r="AH81" s="136"/>
      <c r="AI81" s="136"/>
      <c r="AJ81" s="136"/>
      <c r="AL81" s="136"/>
      <c r="AM81" s="136"/>
      <c r="AN81" s="136"/>
    </row>
    <row r="83" spans="1:52" ht="26" x14ac:dyDescent="0.6">
      <c r="A83" s="216" t="s">
        <v>307</v>
      </c>
    </row>
    <row r="84" spans="1:52" s="144" customFormat="1" x14ac:dyDescent="0.35">
      <c r="A84" s="192"/>
      <c r="B84" s="223" t="s">
        <v>444</v>
      </c>
      <c r="C84" s="223"/>
      <c r="D84" s="223"/>
      <c r="E84" s="223" t="s">
        <v>443</v>
      </c>
      <c r="F84" s="223"/>
      <c r="G84" s="223"/>
      <c r="H84" s="223" t="s">
        <v>442</v>
      </c>
      <c r="I84" s="223"/>
      <c r="J84" s="223"/>
      <c r="K84" s="223" t="s">
        <v>441</v>
      </c>
      <c r="L84" s="223"/>
      <c r="M84" s="223"/>
      <c r="N84" s="223" t="s">
        <v>440</v>
      </c>
      <c r="O84" s="223"/>
      <c r="P84" s="223"/>
      <c r="Q84" s="223" t="s">
        <v>439</v>
      </c>
      <c r="R84" s="223"/>
      <c r="S84" s="223"/>
      <c r="T84" s="223" t="s">
        <v>438</v>
      </c>
      <c r="U84" s="223"/>
      <c r="V84" s="223"/>
      <c r="W84" s="223" t="s">
        <v>437</v>
      </c>
      <c r="X84" s="223"/>
      <c r="Y84" s="223"/>
      <c r="Z84" s="223" t="s">
        <v>436</v>
      </c>
      <c r="AA84" s="223"/>
      <c r="AB84" s="223"/>
      <c r="AC84" s="223" t="s">
        <v>435</v>
      </c>
      <c r="AD84" s="223"/>
      <c r="AE84" s="223"/>
      <c r="AF84" s="223" t="s">
        <v>434</v>
      </c>
      <c r="AG84" s="223"/>
      <c r="AH84" s="223"/>
      <c r="AI84" s="223" t="s">
        <v>434</v>
      </c>
      <c r="AJ84" s="223"/>
      <c r="AK84" s="223"/>
      <c r="AL84" s="223" t="s">
        <v>433</v>
      </c>
      <c r="AM84" s="223"/>
      <c r="AN84" s="223"/>
      <c r="AO84" s="223" t="s">
        <v>432</v>
      </c>
      <c r="AP84" s="223"/>
      <c r="AQ84" s="223"/>
      <c r="AR84" s="223" t="s">
        <v>431</v>
      </c>
      <c r="AS84" s="223"/>
      <c r="AT84" s="223"/>
      <c r="AU84" s="223" t="s">
        <v>430</v>
      </c>
      <c r="AV84" s="223"/>
      <c r="AW84" s="223"/>
      <c r="AX84" s="223" t="s">
        <v>429</v>
      </c>
      <c r="AY84" s="223"/>
      <c r="AZ84" s="223"/>
    </row>
    <row r="85" spans="1:52" x14ac:dyDescent="0.35">
      <c r="A85" s="136" t="s">
        <v>46</v>
      </c>
      <c r="B85" s="137" t="s">
        <v>428</v>
      </c>
      <c r="C85" s="137" t="s">
        <v>427</v>
      </c>
      <c r="D85" s="137" t="s">
        <v>426</v>
      </c>
      <c r="E85" s="137" t="s">
        <v>425</v>
      </c>
      <c r="F85" s="137" t="s">
        <v>424</v>
      </c>
      <c r="G85" s="137" t="s">
        <v>423</v>
      </c>
      <c r="H85" s="137" t="s">
        <v>422</v>
      </c>
      <c r="I85" s="137" t="s">
        <v>421</v>
      </c>
      <c r="J85" s="137" t="s">
        <v>420</v>
      </c>
      <c r="K85" s="137" t="s">
        <v>419</v>
      </c>
      <c r="L85" s="137" t="s">
        <v>418</v>
      </c>
      <c r="M85" s="137" t="s">
        <v>417</v>
      </c>
      <c r="N85" s="137" t="s">
        <v>416</v>
      </c>
      <c r="O85" s="137" t="s">
        <v>415</v>
      </c>
      <c r="P85" s="137" t="s">
        <v>414</v>
      </c>
      <c r="Q85" s="137" t="s">
        <v>413</v>
      </c>
      <c r="R85" s="137" t="s">
        <v>412</v>
      </c>
      <c r="S85" s="137" t="s">
        <v>411</v>
      </c>
      <c r="T85" s="137" t="s">
        <v>410</v>
      </c>
      <c r="U85" s="137" t="s">
        <v>409</v>
      </c>
      <c r="V85" s="137" t="s">
        <v>408</v>
      </c>
      <c r="W85" s="137" t="s">
        <v>407</v>
      </c>
      <c r="X85" s="137" t="s">
        <v>406</v>
      </c>
      <c r="Y85" s="137" t="s">
        <v>405</v>
      </c>
      <c r="Z85" s="137" t="s">
        <v>404</v>
      </c>
      <c r="AA85" s="137" t="s">
        <v>403</v>
      </c>
      <c r="AB85" s="137" t="s">
        <v>402</v>
      </c>
      <c r="AC85" s="137" t="s">
        <v>401</v>
      </c>
      <c r="AD85" s="137" t="s">
        <v>400</v>
      </c>
      <c r="AE85" s="137" t="s">
        <v>399</v>
      </c>
      <c r="AF85" s="137" t="s">
        <v>398</v>
      </c>
      <c r="AG85" s="137" t="s">
        <v>395</v>
      </c>
      <c r="AH85" s="137" t="s">
        <v>397</v>
      </c>
      <c r="AI85" s="137" t="s">
        <v>396</v>
      </c>
      <c r="AJ85" s="137" t="s">
        <v>395</v>
      </c>
      <c r="AK85" s="137" t="s">
        <v>394</v>
      </c>
      <c r="AL85" s="137" t="s">
        <v>393</v>
      </c>
      <c r="AM85" s="137" t="s">
        <v>392</v>
      </c>
      <c r="AN85" s="137" t="s">
        <v>391</v>
      </c>
      <c r="AO85" s="137" t="s">
        <v>390</v>
      </c>
      <c r="AP85" s="137" t="s">
        <v>389</v>
      </c>
      <c r="AQ85" s="137" t="s">
        <v>388</v>
      </c>
      <c r="AR85" s="137" t="s">
        <v>387</v>
      </c>
      <c r="AS85" s="137" t="s">
        <v>386</v>
      </c>
      <c r="AT85" s="137" t="s">
        <v>385</v>
      </c>
      <c r="AU85" s="137">
        <v>0.5</v>
      </c>
      <c r="AV85" s="137">
        <v>1</v>
      </c>
      <c r="AW85" s="137">
        <v>2</v>
      </c>
      <c r="AX85" s="137">
        <v>0.5</v>
      </c>
      <c r="AY85" s="137">
        <v>1</v>
      </c>
      <c r="AZ85" s="137">
        <v>2</v>
      </c>
    </row>
    <row r="86" spans="1:52" x14ac:dyDescent="0.35">
      <c r="A86" s="136">
        <v>600</v>
      </c>
      <c r="B86" s="136">
        <v>0</v>
      </c>
      <c r="C86" s="136">
        <v>0</v>
      </c>
      <c r="D86" s="136">
        <v>0</v>
      </c>
      <c r="E86" s="136">
        <v>0</v>
      </c>
      <c r="F86" s="136">
        <v>0</v>
      </c>
      <c r="G86" s="136">
        <v>0</v>
      </c>
      <c r="H86" s="136">
        <v>4.2373892599882829E-3</v>
      </c>
      <c r="I86" s="136">
        <v>7.6896140665610917E-3</v>
      </c>
      <c r="J86" s="136">
        <v>4.219420288956454E-3</v>
      </c>
      <c r="K86" s="136">
        <v>0</v>
      </c>
      <c r="L86" s="136">
        <v>0</v>
      </c>
      <c r="M86" s="136">
        <v>0</v>
      </c>
      <c r="N86" s="136">
        <v>0</v>
      </c>
      <c r="O86" s="136">
        <v>0</v>
      </c>
      <c r="P86" s="136">
        <v>0</v>
      </c>
      <c r="Q86" s="136">
        <v>0</v>
      </c>
      <c r="R86" s="136">
        <v>0</v>
      </c>
      <c r="S86" s="136">
        <v>0</v>
      </c>
      <c r="T86" s="136">
        <v>0</v>
      </c>
      <c r="U86" s="136">
        <v>0</v>
      </c>
      <c r="V86" s="136">
        <v>0</v>
      </c>
      <c r="W86" s="136">
        <v>0</v>
      </c>
      <c r="X86" s="136">
        <v>0</v>
      </c>
      <c r="Y86" s="136">
        <v>0</v>
      </c>
      <c r="Z86" s="136">
        <v>0</v>
      </c>
      <c r="AA86" s="136">
        <v>0</v>
      </c>
      <c r="AB86" s="136">
        <v>0</v>
      </c>
      <c r="AC86" s="136">
        <v>0</v>
      </c>
      <c r="AD86" s="136">
        <v>0</v>
      </c>
      <c r="AE86" s="136">
        <v>0</v>
      </c>
      <c r="AF86" s="136">
        <v>0</v>
      </c>
      <c r="AG86" s="136">
        <v>0</v>
      </c>
      <c r="AH86" s="136">
        <v>0</v>
      </c>
      <c r="AI86" s="136">
        <v>0</v>
      </c>
      <c r="AJ86" s="136">
        <v>0</v>
      </c>
      <c r="AK86" s="136">
        <v>0</v>
      </c>
      <c r="AL86" s="136">
        <v>0</v>
      </c>
      <c r="AM86" s="136">
        <v>0</v>
      </c>
      <c r="AN86" s="136">
        <v>0</v>
      </c>
      <c r="AO86" s="136">
        <v>0</v>
      </c>
      <c r="AP86" s="136">
        <v>0</v>
      </c>
      <c r="AQ86" s="136">
        <v>0</v>
      </c>
      <c r="AR86" s="136">
        <v>0</v>
      </c>
      <c r="AS86" s="136">
        <v>0</v>
      </c>
      <c r="AT86" s="136">
        <v>0</v>
      </c>
      <c r="AU86" s="136">
        <v>0</v>
      </c>
      <c r="AV86" s="136">
        <v>0</v>
      </c>
      <c r="AW86" s="136">
        <v>0</v>
      </c>
      <c r="AX86" s="136">
        <v>0</v>
      </c>
      <c r="AY86" s="136">
        <v>0</v>
      </c>
      <c r="AZ86" s="136">
        <v>0</v>
      </c>
    </row>
    <row r="87" spans="1:52" x14ac:dyDescent="0.35">
      <c r="A87" s="136">
        <v>625</v>
      </c>
      <c r="B87" s="136">
        <v>0</v>
      </c>
      <c r="C87" s="136">
        <v>0</v>
      </c>
      <c r="D87" s="136">
        <v>0</v>
      </c>
      <c r="E87" s="136">
        <v>0</v>
      </c>
      <c r="F87" s="136">
        <v>0</v>
      </c>
      <c r="G87" s="136">
        <v>0</v>
      </c>
      <c r="H87" s="136">
        <v>4.6964768864907122E-3</v>
      </c>
      <c r="I87" s="136">
        <v>6.0553657139738072E-3</v>
      </c>
      <c r="J87" s="136">
        <v>3.9141674060570557E-3</v>
      </c>
      <c r="K87" s="136">
        <v>0</v>
      </c>
      <c r="L87" s="136">
        <v>0</v>
      </c>
      <c r="M87" s="136">
        <v>0</v>
      </c>
      <c r="N87" s="136">
        <v>0</v>
      </c>
      <c r="O87" s="136">
        <v>0</v>
      </c>
      <c r="P87" s="136">
        <v>0</v>
      </c>
      <c r="Q87" s="136">
        <v>0</v>
      </c>
      <c r="R87" s="136">
        <v>0</v>
      </c>
      <c r="S87" s="136">
        <v>0</v>
      </c>
      <c r="T87" s="136">
        <v>0</v>
      </c>
      <c r="U87" s="136">
        <v>0</v>
      </c>
      <c r="V87" s="136">
        <v>0</v>
      </c>
      <c r="W87" s="136">
        <v>0</v>
      </c>
      <c r="X87" s="136">
        <v>0</v>
      </c>
      <c r="Y87" s="136">
        <v>0</v>
      </c>
      <c r="Z87" s="136">
        <v>0</v>
      </c>
      <c r="AA87" s="136">
        <v>0</v>
      </c>
      <c r="AB87" s="136">
        <v>0</v>
      </c>
      <c r="AC87" s="136">
        <v>0</v>
      </c>
      <c r="AD87" s="136">
        <v>0</v>
      </c>
      <c r="AE87" s="136">
        <v>0</v>
      </c>
      <c r="AF87" s="136">
        <v>0</v>
      </c>
      <c r="AG87" s="136">
        <v>0</v>
      </c>
      <c r="AH87" s="136">
        <v>0</v>
      </c>
      <c r="AI87" s="136">
        <v>0</v>
      </c>
      <c r="AJ87" s="136">
        <v>0</v>
      </c>
      <c r="AK87" s="136">
        <v>0</v>
      </c>
      <c r="AL87" s="136">
        <v>0</v>
      </c>
      <c r="AM87" s="136">
        <v>0</v>
      </c>
      <c r="AN87" s="136">
        <v>0</v>
      </c>
      <c r="AO87" s="136">
        <v>0</v>
      </c>
      <c r="AP87" s="136">
        <v>0</v>
      </c>
      <c r="AQ87" s="136">
        <v>0</v>
      </c>
      <c r="AR87" s="136">
        <v>0</v>
      </c>
      <c r="AS87" s="136">
        <v>0</v>
      </c>
      <c r="AT87" s="136">
        <v>0</v>
      </c>
      <c r="AU87" s="136">
        <v>0</v>
      </c>
      <c r="AV87" s="136">
        <v>0</v>
      </c>
      <c r="AW87" s="136">
        <v>0</v>
      </c>
      <c r="AX87" s="136">
        <v>0</v>
      </c>
      <c r="AY87" s="136">
        <v>0</v>
      </c>
      <c r="AZ87" s="136">
        <v>0</v>
      </c>
    </row>
    <row r="88" spans="1:52" x14ac:dyDescent="0.35">
      <c r="A88" s="136">
        <v>650</v>
      </c>
      <c r="B88" s="136">
        <v>0</v>
      </c>
      <c r="C88" s="136">
        <v>0</v>
      </c>
      <c r="D88" s="136">
        <v>0</v>
      </c>
      <c r="E88" s="136">
        <v>0</v>
      </c>
      <c r="F88" s="136">
        <v>0</v>
      </c>
      <c r="G88" s="136">
        <v>0</v>
      </c>
      <c r="H88" s="136">
        <v>5.0418655926953125E-3</v>
      </c>
      <c r="I88" s="136">
        <v>6.339559914831633E-3</v>
      </c>
      <c r="J88" s="136">
        <v>4.3028209331196316E-3</v>
      </c>
      <c r="K88" s="136">
        <v>0</v>
      </c>
      <c r="L88" s="136">
        <v>0</v>
      </c>
      <c r="M88" s="136">
        <v>0</v>
      </c>
      <c r="N88" s="136">
        <v>0</v>
      </c>
      <c r="O88" s="136">
        <v>0</v>
      </c>
      <c r="P88" s="136">
        <v>0</v>
      </c>
      <c r="Q88" s="136">
        <v>0</v>
      </c>
      <c r="R88" s="136">
        <v>0</v>
      </c>
      <c r="S88" s="136">
        <v>0</v>
      </c>
      <c r="T88" s="136">
        <v>0</v>
      </c>
      <c r="U88" s="136">
        <v>0</v>
      </c>
      <c r="V88" s="136">
        <v>0</v>
      </c>
      <c r="W88" s="136">
        <v>0</v>
      </c>
      <c r="X88" s="136">
        <v>0</v>
      </c>
      <c r="Y88" s="136">
        <v>0</v>
      </c>
      <c r="Z88" s="136">
        <v>0</v>
      </c>
      <c r="AA88" s="136">
        <v>0</v>
      </c>
      <c r="AB88" s="136">
        <v>0</v>
      </c>
      <c r="AC88" s="136">
        <v>0</v>
      </c>
      <c r="AD88" s="136">
        <v>0</v>
      </c>
      <c r="AE88" s="136">
        <v>0</v>
      </c>
      <c r="AF88" s="136">
        <v>0</v>
      </c>
      <c r="AG88" s="136">
        <v>0</v>
      </c>
      <c r="AH88" s="136">
        <v>0</v>
      </c>
      <c r="AI88" s="136">
        <v>0</v>
      </c>
      <c r="AJ88" s="136">
        <v>0</v>
      </c>
      <c r="AK88" s="136">
        <v>0</v>
      </c>
      <c r="AL88" s="136">
        <v>0</v>
      </c>
      <c r="AM88" s="136">
        <v>0</v>
      </c>
      <c r="AN88" s="136">
        <v>0</v>
      </c>
      <c r="AO88" s="136">
        <v>0</v>
      </c>
      <c r="AP88" s="136">
        <v>0</v>
      </c>
      <c r="AQ88" s="136">
        <v>0</v>
      </c>
      <c r="AR88" s="136">
        <v>0</v>
      </c>
      <c r="AS88" s="136">
        <v>0</v>
      </c>
      <c r="AT88" s="136">
        <v>0</v>
      </c>
      <c r="AU88" s="136">
        <v>0</v>
      </c>
      <c r="AV88" s="136">
        <v>0</v>
      </c>
      <c r="AW88" s="136">
        <v>0</v>
      </c>
      <c r="AX88" s="136">
        <v>0</v>
      </c>
      <c r="AY88" s="136">
        <v>0</v>
      </c>
      <c r="AZ88" s="136">
        <v>0</v>
      </c>
    </row>
    <row r="89" spans="1:52" x14ac:dyDescent="0.35">
      <c r="A89" s="136">
        <v>675</v>
      </c>
      <c r="B89" s="136">
        <v>0</v>
      </c>
      <c r="C89" s="136">
        <v>0</v>
      </c>
      <c r="D89" s="136">
        <v>0</v>
      </c>
      <c r="E89" s="136">
        <v>0</v>
      </c>
      <c r="F89" s="136">
        <v>0</v>
      </c>
      <c r="G89" s="136">
        <v>0</v>
      </c>
      <c r="H89" s="136">
        <v>8.3211527596144304E-3</v>
      </c>
      <c r="I89" s="136">
        <v>5.2677470806823728E-3</v>
      </c>
      <c r="J89" s="136">
        <v>4.7989359417213657E-3</v>
      </c>
      <c r="K89" s="136">
        <v>0</v>
      </c>
      <c r="L89" s="136">
        <v>0</v>
      </c>
      <c r="M89" s="136">
        <v>0</v>
      </c>
      <c r="N89" s="136">
        <v>0</v>
      </c>
      <c r="O89" s="136">
        <v>0</v>
      </c>
      <c r="P89" s="136">
        <v>0</v>
      </c>
      <c r="Q89" s="136">
        <v>0</v>
      </c>
      <c r="R89" s="136">
        <v>0</v>
      </c>
      <c r="S89" s="136">
        <v>0</v>
      </c>
      <c r="T89" s="136">
        <v>0</v>
      </c>
      <c r="U89" s="136">
        <v>0</v>
      </c>
      <c r="V89" s="136">
        <v>0</v>
      </c>
      <c r="W89" s="136">
        <v>0</v>
      </c>
      <c r="X89" s="136">
        <v>0</v>
      </c>
      <c r="Y89" s="136">
        <v>0</v>
      </c>
      <c r="Z89" s="136">
        <v>0</v>
      </c>
      <c r="AA89" s="136">
        <v>0</v>
      </c>
      <c r="AB89" s="136">
        <v>0</v>
      </c>
      <c r="AC89" s="136">
        <v>0</v>
      </c>
      <c r="AD89" s="136">
        <v>0</v>
      </c>
      <c r="AE89" s="136">
        <v>0</v>
      </c>
      <c r="AF89" s="136">
        <v>0</v>
      </c>
      <c r="AG89" s="136">
        <v>0</v>
      </c>
      <c r="AH89" s="136">
        <v>0</v>
      </c>
      <c r="AI89" s="136">
        <v>0</v>
      </c>
      <c r="AJ89" s="136">
        <v>0</v>
      </c>
      <c r="AK89" s="136">
        <v>0</v>
      </c>
      <c r="AL89" s="136">
        <v>0</v>
      </c>
      <c r="AM89" s="136">
        <v>0</v>
      </c>
      <c r="AN89" s="136">
        <v>0</v>
      </c>
      <c r="AO89" s="136">
        <v>0</v>
      </c>
      <c r="AP89" s="136">
        <v>0</v>
      </c>
      <c r="AQ89" s="136">
        <v>0</v>
      </c>
      <c r="AR89" s="136">
        <v>0</v>
      </c>
      <c r="AS89" s="136">
        <v>0</v>
      </c>
      <c r="AT89" s="136">
        <v>0</v>
      </c>
      <c r="AU89" s="136">
        <v>0</v>
      </c>
      <c r="AV89" s="136">
        <v>0</v>
      </c>
      <c r="AW89" s="136">
        <v>0</v>
      </c>
      <c r="AX89" s="136">
        <v>0</v>
      </c>
      <c r="AY89" s="136">
        <v>0</v>
      </c>
      <c r="AZ89" s="136">
        <v>0</v>
      </c>
    </row>
    <row r="90" spans="1:52" x14ac:dyDescent="0.35">
      <c r="A90" s="136">
        <v>700</v>
      </c>
      <c r="B90" s="136">
        <v>0</v>
      </c>
      <c r="C90" s="136">
        <v>0</v>
      </c>
      <c r="D90" s="136">
        <v>0</v>
      </c>
      <c r="E90" s="136">
        <v>0</v>
      </c>
      <c r="F90" s="136">
        <v>0</v>
      </c>
      <c r="G90" s="136">
        <v>0</v>
      </c>
      <c r="H90" s="136">
        <v>4.3867333716933752E-3</v>
      </c>
      <c r="I90" s="136">
        <v>5.8315510952210636E-3</v>
      </c>
      <c r="J90" s="136">
        <v>6.4452474496054547E-3</v>
      </c>
      <c r="K90" s="136">
        <v>0</v>
      </c>
      <c r="L90" s="136">
        <v>0</v>
      </c>
      <c r="M90" s="136">
        <v>0</v>
      </c>
      <c r="N90" s="136">
        <v>0</v>
      </c>
      <c r="O90" s="136">
        <v>0</v>
      </c>
      <c r="P90" s="136">
        <v>0</v>
      </c>
      <c r="Q90" s="136">
        <v>0</v>
      </c>
      <c r="R90" s="136">
        <v>0</v>
      </c>
      <c r="S90" s="136">
        <v>0</v>
      </c>
      <c r="T90" s="136">
        <v>0</v>
      </c>
      <c r="U90" s="136">
        <v>0</v>
      </c>
      <c r="V90" s="136">
        <v>0</v>
      </c>
      <c r="W90" s="136">
        <v>0</v>
      </c>
      <c r="X90" s="136">
        <v>0</v>
      </c>
      <c r="Y90" s="136">
        <v>0</v>
      </c>
      <c r="Z90" s="136">
        <v>0</v>
      </c>
      <c r="AA90" s="136">
        <v>0</v>
      </c>
      <c r="AB90" s="136">
        <v>0</v>
      </c>
      <c r="AC90" s="136">
        <v>0</v>
      </c>
      <c r="AD90" s="136">
        <v>0</v>
      </c>
      <c r="AE90" s="136">
        <v>0</v>
      </c>
      <c r="AF90" s="136">
        <v>0</v>
      </c>
      <c r="AG90" s="136">
        <v>0</v>
      </c>
      <c r="AH90" s="136">
        <v>0</v>
      </c>
      <c r="AI90" s="136">
        <v>0</v>
      </c>
      <c r="AJ90" s="136">
        <v>0</v>
      </c>
      <c r="AK90" s="136">
        <v>0</v>
      </c>
      <c r="AL90" s="136">
        <v>0</v>
      </c>
      <c r="AM90" s="136">
        <v>0</v>
      </c>
      <c r="AN90" s="136">
        <v>0</v>
      </c>
      <c r="AO90" s="136">
        <v>0</v>
      </c>
      <c r="AP90" s="136">
        <v>0</v>
      </c>
      <c r="AQ90" s="136">
        <v>0</v>
      </c>
      <c r="AR90" s="136">
        <v>0</v>
      </c>
      <c r="AS90" s="136">
        <v>0</v>
      </c>
      <c r="AT90" s="136">
        <v>0</v>
      </c>
      <c r="AU90" s="136">
        <v>0</v>
      </c>
      <c r="AV90" s="136">
        <v>0</v>
      </c>
      <c r="AW90" s="136">
        <v>0</v>
      </c>
      <c r="AX90" s="136">
        <v>2.4280373889326929E-6</v>
      </c>
      <c r="AY90" s="136">
        <v>0</v>
      </c>
      <c r="AZ90" s="136">
        <v>0</v>
      </c>
    </row>
    <row r="91" spans="1:52" x14ac:dyDescent="0.35">
      <c r="A91" s="136">
        <v>725</v>
      </c>
      <c r="B91" s="136">
        <v>0</v>
      </c>
      <c r="C91" s="136">
        <v>0</v>
      </c>
      <c r="D91" s="136">
        <v>0</v>
      </c>
      <c r="E91" s="136">
        <v>0</v>
      </c>
      <c r="F91" s="136">
        <v>0</v>
      </c>
      <c r="G91" s="136">
        <v>0</v>
      </c>
      <c r="H91" s="136">
        <v>4.4012468176580152E-3</v>
      </c>
      <c r="I91" s="136">
        <v>6.206002775238079E-3</v>
      </c>
      <c r="J91" s="136">
        <v>4.7700622353934567E-3</v>
      </c>
      <c r="K91" s="136">
        <v>0</v>
      </c>
      <c r="L91" s="136">
        <v>0</v>
      </c>
      <c r="M91" s="136">
        <v>0</v>
      </c>
      <c r="N91" s="136">
        <v>0</v>
      </c>
      <c r="O91" s="136">
        <v>0</v>
      </c>
      <c r="P91" s="136">
        <v>0</v>
      </c>
      <c r="Q91" s="136">
        <v>0</v>
      </c>
      <c r="R91" s="136">
        <v>0</v>
      </c>
      <c r="S91" s="136">
        <v>0</v>
      </c>
      <c r="T91" s="136">
        <v>0</v>
      </c>
      <c r="U91" s="136">
        <v>0</v>
      </c>
      <c r="V91" s="136">
        <v>0</v>
      </c>
      <c r="W91" s="136">
        <v>0</v>
      </c>
      <c r="X91" s="136">
        <v>0</v>
      </c>
      <c r="Y91" s="136">
        <v>0</v>
      </c>
      <c r="Z91" s="136">
        <v>0</v>
      </c>
      <c r="AA91" s="136">
        <v>0</v>
      </c>
      <c r="AB91" s="136">
        <v>0</v>
      </c>
      <c r="AC91" s="136">
        <v>0</v>
      </c>
      <c r="AD91" s="136">
        <v>0</v>
      </c>
      <c r="AE91" s="136">
        <v>0</v>
      </c>
      <c r="AF91" s="136">
        <v>0</v>
      </c>
      <c r="AG91" s="136">
        <v>0</v>
      </c>
      <c r="AH91" s="136">
        <v>0</v>
      </c>
      <c r="AI91" s="136">
        <v>0</v>
      </c>
      <c r="AJ91" s="136">
        <v>0</v>
      </c>
      <c r="AK91" s="136">
        <v>0</v>
      </c>
      <c r="AL91" s="136">
        <v>0</v>
      </c>
      <c r="AM91" s="136">
        <v>0</v>
      </c>
      <c r="AN91" s="136">
        <v>0</v>
      </c>
      <c r="AO91" s="136">
        <v>0</v>
      </c>
      <c r="AP91" s="136">
        <v>0</v>
      </c>
      <c r="AQ91" s="136">
        <v>0</v>
      </c>
      <c r="AR91" s="136">
        <v>0</v>
      </c>
      <c r="AS91" s="136">
        <v>0</v>
      </c>
      <c r="AT91" s="136">
        <v>0</v>
      </c>
      <c r="AU91" s="136">
        <v>0</v>
      </c>
      <c r="AV91" s="136">
        <v>5.5318216851003504E-6</v>
      </c>
      <c r="AW91" s="136">
        <v>0</v>
      </c>
      <c r="AX91" s="136">
        <v>3.4910557575166162E-6</v>
      </c>
      <c r="AY91" s="136">
        <v>4.6863373126901956E-6</v>
      </c>
      <c r="AZ91" s="136">
        <v>0</v>
      </c>
    </row>
    <row r="92" spans="1:52" x14ac:dyDescent="0.35">
      <c r="A92" s="136">
        <v>750</v>
      </c>
      <c r="B92" s="136">
        <v>0</v>
      </c>
      <c r="C92" s="136">
        <v>0</v>
      </c>
      <c r="D92" s="136">
        <v>0</v>
      </c>
      <c r="E92" s="136">
        <v>0</v>
      </c>
      <c r="F92" s="136">
        <v>0</v>
      </c>
      <c r="G92" s="136">
        <v>0</v>
      </c>
      <c r="H92" s="136">
        <v>4.2434168270737618E-3</v>
      </c>
      <c r="I92" s="136">
        <v>6.9785714617429072E-3</v>
      </c>
      <c r="J92" s="136">
        <v>6.8941758067701279E-3</v>
      </c>
      <c r="K92" s="136">
        <v>2.433382994930341E-6</v>
      </c>
      <c r="L92" s="136">
        <v>2.2059250457882802E-6</v>
      </c>
      <c r="M92" s="136">
        <v>0</v>
      </c>
      <c r="N92" s="136">
        <v>0</v>
      </c>
      <c r="O92" s="136">
        <v>0</v>
      </c>
      <c r="P92" s="136">
        <v>0</v>
      </c>
      <c r="Q92" s="136">
        <v>0</v>
      </c>
      <c r="R92" s="136">
        <v>0</v>
      </c>
      <c r="S92" s="136">
        <v>0</v>
      </c>
      <c r="T92" s="136">
        <v>0</v>
      </c>
      <c r="U92" s="136">
        <v>0</v>
      </c>
      <c r="V92" s="136">
        <v>0</v>
      </c>
      <c r="W92" s="136">
        <v>0</v>
      </c>
      <c r="X92" s="136">
        <v>0</v>
      </c>
      <c r="Y92" s="136">
        <v>0</v>
      </c>
      <c r="Z92" s="136">
        <v>0</v>
      </c>
      <c r="AA92" s="136">
        <v>0</v>
      </c>
      <c r="AB92" s="136">
        <v>0</v>
      </c>
      <c r="AC92" s="136">
        <v>0</v>
      </c>
      <c r="AD92" s="136">
        <v>0</v>
      </c>
      <c r="AE92" s="136">
        <v>0</v>
      </c>
      <c r="AF92" s="136">
        <v>3.594909978882363E-7</v>
      </c>
      <c r="AG92" s="136">
        <v>3.347932722245279E-7</v>
      </c>
      <c r="AH92" s="136">
        <v>0</v>
      </c>
      <c r="AI92" s="136">
        <v>3.9175376873245682E-7</v>
      </c>
      <c r="AJ92" s="136">
        <v>5.1183451894845686E-7</v>
      </c>
      <c r="AK92" s="136">
        <v>0</v>
      </c>
      <c r="AL92" s="136">
        <v>0</v>
      </c>
      <c r="AM92" s="136">
        <v>0</v>
      </c>
      <c r="AN92" s="136">
        <v>0</v>
      </c>
      <c r="AO92" s="136">
        <v>0</v>
      </c>
      <c r="AP92" s="136">
        <v>0</v>
      </c>
      <c r="AQ92" s="136">
        <v>0</v>
      </c>
      <c r="AR92" s="136">
        <v>0</v>
      </c>
      <c r="AS92" s="136">
        <v>0</v>
      </c>
      <c r="AT92" s="136">
        <v>0</v>
      </c>
      <c r="AU92" s="136">
        <v>3.7181443866045193E-6</v>
      </c>
      <c r="AV92" s="136">
        <v>4.9088528472839122E-6</v>
      </c>
      <c r="AW92" s="136">
        <v>0</v>
      </c>
      <c r="AX92" s="136">
        <v>8.9827683143566871E-6</v>
      </c>
      <c r="AY92" s="136">
        <v>3.3153917905221062E-6</v>
      </c>
      <c r="AZ92" s="136">
        <v>4.1944028172129945E-7</v>
      </c>
    </row>
    <row r="93" spans="1:52" x14ac:dyDescent="0.35">
      <c r="A93" s="136">
        <v>775</v>
      </c>
      <c r="B93" s="136">
        <v>0</v>
      </c>
      <c r="C93" s="136">
        <v>0</v>
      </c>
      <c r="D93" s="136">
        <v>0</v>
      </c>
      <c r="E93" s="136">
        <v>0</v>
      </c>
      <c r="F93" s="136">
        <v>0</v>
      </c>
      <c r="G93" s="136">
        <v>0</v>
      </c>
      <c r="H93" s="136">
        <v>4.6717184847861089E-3</v>
      </c>
      <c r="I93" s="136">
        <v>6.7473069553762631E-3</v>
      </c>
      <c r="J93" s="136">
        <v>4.655169938376451E-3</v>
      </c>
      <c r="K93" s="136">
        <v>3.351197823566123E-6</v>
      </c>
      <c r="L93" s="136">
        <v>3.0501338647604707E-6</v>
      </c>
      <c r="M93" s="136">
        <v>0</v>
      </c>
      <c r="N93" s="136">
        <v>0</v>
      </c>
      <c r="O93" s="136">
        <v>0</v>
      </c>
      <c r="P93" s="136">
        <v>0</v>
      </c>
      <c r="Q93" s="136">
        <v>0</v>
      </c>
      <c r="R93" s="136">
        <v>0</v>
      </c>
      <c r="S93" s="136">
        <v>0</v>
      </c>
      <c r="T93" s="136">
        <v>0</v>
      </c>
      <c r="U93" s="136">
        <v>0</v>
      </c>
      <c r="V93" s="136">
        <v>0</v>
      </c>
      <c r="W93" s="136">
        <v>0</v>
      </c>
      <c r="X93" s="136">
        <v>0</v>
      </c>
      <c r="Y93" s="136">
        <v>0</v>
      </c>
      <c r="Z93" s="136">
        <v>0</v>
      </c>
      <c r="AA93" s="136">
        <v>0</v>
      </c>
      <c r="AB93" s="136">
        <v>0</v>
      </c>
      <c r="AC93" s="136">
        <v>0</v>
      </c>
      <c r="AD93" s="136">
        <v>0</v>
      </c>
      <c r="AE93" s="136">
        <v>0</v>
      </c>
      <c r="AF93" s="136">
        <v>9.431750327337086E-7</v>
      </c>
      <c r="AG93" s="136">
        <v>7.1537971804816237E-7</v>
      </c>
      <c r="AH93" s="136">
        <v>0</v>
      </c>
      <c r="AI93" s="136">
        <v>1.0642346184890424E-6</v>
      </c>
      <c r="AJ93" s="136">
        <v>9.8669726209975235E-7</v>
      </c>
      <c r="AK93" s="136">
        <v>0</v>
      </c>
      <c r="AL93" s="136">
        <v>0</v>
      </c>
      <c r="AM93" s="136">
        <v>0</v>
      </c>
      <c r="AN93" s="136">
        <v>0</v>
      </c>
      <c r="AO93" s="136">
        <v>0</v>
      </c>
      <c r="AP93" s="136">
        <v>0</v>
      </c>
      <c r="AQ93" s="136">
        <v>0</v>
      </c>
      <c r="AR93" s="136">
        <v>0</v>
      </c>
      <c r="AS93" s="136">
        <v>0</v>
      </c>
      <c r="AT93" s="136">
        <v>0</v>
      </c>
      <c r="AU93" s="136">
        <v>9.5080345354355256E-6</v>
      </c>
      <c r="AV93" s="136">
        <v>1.2318048662188389E-5</v>
      </c>
      <c r="AW93" s="136">
        <v>1.5284402027038395E-6</v>
      </c>
      <c r="AX93" s="136">
        <v>2.4744153945793995E-5</v>
      </c>
      <c r="AY93" s="136">
        <v>1.1680361794147562E-5</v>
      </c>
      <c r="AZ93" s="136">
        <v>9.3073807328982215E-7</v>
      </c>
    </row>
    <row r="94" spans="1:52" x14ac:dyDescent="0.35">
      <c r="A94" s="136">
        <v>800</v>
      </c>
      <c r="B94" s="136">
        <v>0</v>
      </c>
      <c r="C94" s="136">
        <v>0</v>
      </c>
      <c r="D94" s="136">
        <v>0</v>
      </c>
      <c r="E94" s="136">
        <v>0</v>
      </c>
      <c r="F94" s="136">
        <v>0</v>
      </c>
      <c r="G94" s="136">
        <v>0</v>
      </c>
      <c r="H94" s="136">
        <v>5.9462390170510818E-3</v>
      </c>
      <c r="I94" s="136">
        <v>8.4838857776117597E-3</v>
      </c>
      <c r="J94" s="136">
        <v>5.0948380131964526E-3</v>
      </c>
      <c r="K94" s="136">
        <v>3.9843685260877E-6</v>
      </c>
      <c r="L94" s="136">
        <v>4.4470966336653403E-6</v>
      </c>
      <c r="M94" s="136">
        <v>1.7301104342456196E-6</v>
      </c>
      <c r="N94" s="136">
        <v>0</v>
      </c>
      <c r="O94" s="136">
        <v>0</v>
      </c>
      <c r="P94" s="136">
        <v>0</v>
      </c>
      <c r="Q94" s="136">
        <v>0</v>
      </c>
      <c r="R94" s="136">
        <v>0</v>
      </c>
      <c r="S94" s="136">
        <v>0</v>
      </c>
      <c r="T94" s="136">
        <v>0</v>
      </c>
      <c r="U94" s="136">
        <v>0</v>
      </c>
      <c r="V94" s="136">
        <v>0</v>
      </c>
      <c r="W94" s="136">
        <v>0</v>
      </c>
      <c r="X94" s="136">
        <v>0</v>
      </c>
      <c r="Y94" s="136">
        <v>0</v>
      </c>
      <c r="Z94" s="136">
        <v>0</v>
      </c>
      <c r="AA94" s="136">
        <v>0</v>
      </c>
      <c r="AB94" s="136">
        <v>0</v>
      </c>
      <c r="AC94" s="136">
        <v>0</v>
      </c>
      <c r="AD94" s="136">
        <v>0</v>
      </c>
      <c r="AE94" s="136">
        <v>0</v>
      </c>
      <c r="AF94" s="136">
        <v>9.4720160333214724E-7</v>
      </c>
      <c r="AG94" s="136">
        <v>1.1999278627749581E-6</v>
      </c>
      <c r="AH94" s="136">
        <v>0</v>
      </c>
      <c r="AI94" s="136">
        <v>6.2991240633743707E-7</v>
      </c>
      <c r="AJ94" s="136">
        <v>1.7088744398559482E-6</v>
      </c>
      <c r="AK94" s="136">
        <v>0</v>
      </c>
      <c r="AL94" s="136">
        <v>0</v>
      </c>
      <c r="AM94" s="136">
        <v>0</v>
      </c>
      <c r="AN94" s="136">
        <v>0</v>
      </c>
      <c r="AO94" s="136">
        <v>0</v>
      </c>
      <c r="AP94" s="136">
        <v>0</v>
      </c>
      <c r="AQ94" s="136">
        <v>0</v>
      </c>
      <c r="AR94" s="136">
        <v>0</v>
      </c>
      <c r="AS94" s="136">
        <v>0</v>
      </c>
      <c r="AT94" s="136">
        <v>0</v>
      </c>
      <c r="AU94" s="136">
        <v>9.146785085017228E-6</v>
      </c>
      <c r="AV94" s="136">
        <v>1.8601472967588617E-5</v>
      </c>
      <c r="AW94" s="136">
        <v>6.8723076720997594E-6</v>
      </c>
      <c r="AX94" s="136">
        <v>4.1585979306746443E-5</v>
      </c>
      <c r="AY94" s="136">
        <v>2.0048989254297316E-5</v>
      </c>
      <c r="AZ94" s="136">
        <v>6.418803070660483E-6</v>
      </c>
    </row>
    <row r="95" spans="1:52" x14ac:dyDescent="0.35">
      <c r="A95" s="136">
        <v>825</v>
      </c>
      <c r="B95" s="136">
        <v>0</v>
      </c>
      <c r="C95" s="136">
        <v>0</v>
      </c>
      <c r="D95" s="136">
        <v>0</v>
      </c>
      <c r="E95" s="136">
        <v>0</v>
      </c>
      <c r="F95" s="136">
        <v>0</v>
      </c>
      <c r="G95" s="136">
        <v>0</v>
      </c>
      <c r="H95" s="136">
        <v>5.8403755238519567E-3</v>
      </c>
      <c r="I95" s="136">
        <v>8.3473426208906729E-3</v>
      </c>
      <c r="J95" s="136">
        <v>6.8337380292291449E-3</v>
      </c>
      <c r="K95" s="136">
        <v>5.540683524138429E-6</v>
      </c>
      <c r="L95" s="136">
        <v>4.6514641712921916E-6</v>
      </c>
      <c r="M95" s="136">
        <v>4.2241308598815175E-6</v>
      </c>
      <c r="N95" s="136">
        <v>0</v>
      </c>
      <c r="O95" s="136">
        <v>2.2269342064942746E-6</v>
      </c>
      <c r="P95" s="136">
        <v>0</v>
      </c>
      <c r="Q95" s="136">
        <v>0</v>
      </c>
      <c r="R95" s="136">
        <v>0</v>
      </c>
      <c r="S95" s="136">
        <v>0</v>
      </c>
      <c r="T95" s="136">
        <v>0</v>
      </c>
      <c r="U95" s="136">
        <v>0</v>
      </c>
      <c r="V95" s="136">
        <v>0</v>
      </c>
      <c r="W95" s="136">
        <v>0</v>
      </c>
      <c r="X95" s="136">
        <v>0</v>
      </c>
      <c r="Y95" s="136">
        <v>0</v>
      </c>
      <c r="Z95" s="136">
        <v>0</v>
      </c>
      <c r="AA95" s="136">
        <v>0</v>
      </c>
      <c r="AB95" s="136">
        <v>0</v>
      </c>
      <c r="AC95" s="136">
        <v>0</v>
      </c>
      <c r="AD95" s="136">
        <v>0</v>
      </c>
      <c r="AE95" s="136">
        <v>0</v>
      </c>
      <c r="AF95" s="136">
        <v>2.6626957086837288E-6</v>
      </c>
      <c r="AG95" s="136">
        <v>1.5532676260163555E-6</v>
      </c>
      <c r="AH95" s="136">
        <v>9.1316082070035158E-7</v>
      </c>
      <c r="AI95" s="136">
        <v>3.3710394481777138E-6</v>
      </c>
      <c r="AJ95" s="136">
        <v>2.0727958898949302E-6</v>
      </c>
      <c r="AK95" s="136">
        <v>1.065050817595131E-6</v>
      </c>
      <c r="AL95" s="136">
        <v>0</v>
      </c>
      <c r="AM95" s="136">
        <v>0</v>
      </c>
      <c r="AN95" s="136">
        <v>0</v>
      </c>
      <c r="AO95" s="136">
        <v>0</v>
      </c>
      <c r="AP95" s="136">
        <v>0</v>
      </c>
      <c r="AQ95" s="136">
        <v>0</v>
      </c>
      <c r="AR95" s="136">
        <v>0</v>
      </c>
      <c r="AS95" s="136">
        <v>0</v>
      </c>
      <c r="AT95" s="136">
        <v>0</v>
      </c>
      <c r="AU95" s="136">
        <v>3.361559902744475E-5</v>
      </c>
      <c r="AV95" s="136">
        <v>2.5846542704920381E-5</v>
      </c>
      <c r="AW95" s="136">
        <v>1.564030655163966E-5</v>
      </c>
      <c r="AX95" s="136">
        <v>8.6225441207102098E-5</v>
      </c>
      <c r="AY95" s="136">
        <v>3.3737611793820878E-5</v>
      </c>
      <c r="AZ95" s="136">
        <v>1.7649131752156084E-5</v>
      </c>
    </row>
    <row r="96" spans="1:52" x14ac:dyDescent="0.35">
      <c r="A96" s="136">
        <v>850</v>
      </c>
      <c r="B96" s="151">
        <v>0</v>
      </c>
      <c r="C96" s="136">
        <v>0</v>
      </c>
      <c r="D96" s="136">
        <v>0</v>
      </c>
      <c r="E96" s="136">
        <v>0</v>
      </c>
      <c r="F96" s="136">
        <v>0</v>
      </c>
      <c r="G96" s="136">
        <v>0</v>
      </c>
      <c r="H96" s="136">
        <v>4.8413994593786303E-3</v>
      </c>
      <c r="I96" s="136">
        <v>1.1250657079921624E-2</v>
      </c>
      <c r="J96" s="136">
        <v>5.2071975889073198E-3</v>
      </c>
      <c r="K96" s="136">
        <v>7.2185341063736909E-6</v>
      </c>
      <c r="L96" s="136">
        <v>7.9275929396601792E-6</v>
      </c>
      <c r="M96" s="136">
        <v>4.5584611201776042E-6</v>
      </c>
      <c r="N96" s="136">
        <v>9.420454646141621E-7</v>
      </c>
      <c r="O96" s="136">
        <v>9.2321291431101994E-6</v>
      </c>
      <c r="P96" s="136">
        <v>0</v>
      </c>
      <c r="Q96" s="136">
        <v>0</v>
      </c>
      <c r="R96" s="136">
        <v>0</v>
      </c>
      <c r="S96" s="136">
        <v>0</v>
      </c>
      <c r="T96" s="136">
        <v>0</v>
      </c>
      <c r="U96" s="136">
        <v>0</v>
      </c>
      <c r="V96" s="136">
        <v>0</v>
      </c>
      <c r="W96" s="136">
        <v>0</v>
      </c>
      <c r="X96" s="136">
        <v>1.179696867849762E-6</v>
      </c>
      <c r="Y96" s="136">
        <v>0</v>
      </c>
      <c r="Z96" s="136">
        <v>0</v>
      </c>
      <c r="AA96" s="136">
        <v>0</v>
      </c>
      <c r="AB96" s="136">
        <v>0</v>
      </c>
      <c r="AC96" s="136">
        <v>0</v>
      </c>
      <c r="AD96" s="136">
        <v>0</v>
      </c>
      <c r="AE96" s="136">
        <v>0</v>
      </c>
      <c r="AF96" s="136">
        <v>6.6019286998809772E-6</v>
      </c>
      <c r="AG96" s="136">
        <v>6.8478477502743469E-6</v>
      </c>
      <c r="AH96" s="136">
        <v>1.4935563501928144E-6</v>
      </c>
      <c r="AI96" s="136">
        <v>7.2748155311816453E-6</v>
      </c>
      <c r="AJ96" s="136">
        <v>8.3657113803335874E-6</v>
      </c>
      <c r="AK96" s="136">
        <v>1.3896247685680765E-6</v>
      </c>
      <c r="AL96" s="136">
        <v>0</v>
      </c>
      <c r="AM96" s="136">
        <v>0</v>
      </c>
      <c r="AN96" s="136">
        <v>0</v>
      </c>
      <c r="AO96" s="136">
        <v>9.4170765592088315E-7</v>
      </c>
      <c r="AP96" s="136">
        <v>1.0342092804840528E-6</v>
      </c>
      <c r="AQ96" s="136">
        <v>0</v>
      </c>
      <c r="AR96" s="136">
        <v>1.0857249417853511E-6</v>
      </c>
      <c r="AS96" s="136">
        <v>0</v>
      </c>
      <c r="AT96" s="136">
        <v>0</v>
      </c>
      <c r="AU96" s="136">
        <v>6.4967979990899184E-5</v>
      </c>
      <c r="AV96" s="136">
        <v>9.5890049090132409E-5</v>
      </c>
      <c r="AW96" s="136">
        <v>3.1200063228907346E-5</v>
      </c>
      <c r="AX96" s="136">
        <v>1.1474679452033975E-4</v>
      </c>
      <c r="AY96" s="136">
        <v>1.5160855502195615E-4</v>
      </c>
      <c r="AZ96" s="136">
        <v>4.1727818824281283E-5</v>
      </c>
    </row>
    <row r="97" spans="1:52" x14ac:dyDescent="0.35">
      <c r="A97" s="136">
        <v>875</v>
      </c>
      <c r="B97" s="151">
        <v>0</v>
      </c>
      <c r="C97" s="151">
        <v>0</v>
      </c>
      <c r="D97" s="151">
        <v>0</v>
      </c>
      <c r="E97" s="136">
        <v>1.4568558699267916E-6</v>
      </c>
      <c r="F97" s="136">
        <v>1.5493653866919913E-6</v>
      </c>
      <c r="G97" s="136">
        <v>0</v>
      </c>
      <c r="H97" s="136">
        <v>3.8526613964230891E-3</v>
      </c>
      <c r="I97" s="136">
        <v>7.409899533536133E-3</v>
      </c>
      <c r="J97" s="136">
        <v>5.5467546869653441E-3</v>
      </c>
      <c r="K97" s="136">
        <v>1.1362957378286095E-5</v>
      </c>
      <c r="L97" s="136">
        <v>1.3040003911538445E-5</v>
      </c>
      <c r="M97" s="136">
        <v>4.3743484752669521E-6</v>
      </c>
      <c r="N97" s="136">
        <v>1.9046709935195968E-6</v>
      </c>
      <c r="O97" s="136">
        <v>6.133931780611404E-6</v>
      </c>
      <c r="P97" s="136">
        <v>0</v>
      </c>
      <c r="Q97" s="136">
        <v>0</v>
      </c>
      <c r="R97" s="136">
        <v>0</v>
      </c>
      <c r="S97" s="136">
        <v>0</v>
      </c>
      <c r="T97" s="136">
        <v>0</v>
      </c>
      <c r="U97" s="136">
        <v>0</v>
      </c>
      <c r="V97" s="136">
        <v>0</v>
      </c>
      <c r="W97" s="136">
        <v>5.7185076798193343E-7</v>
      </c>
      <c r="X97" s="136">
        <v>1.1029067358668396E-6</v>
      </c>
      <c r="Y97" s="136">
        <v>2.7412160646355876E-7</v>
      </c>
      <c r="Z97" s="136">
        <v>0</v>
      </c>
      <c r="AA97" s="136">
        <v>0</v>
      </c>
      <c r="AB97" s="136">
        <v>0</v>
      </c>
      <c r="AC97" s="136">
        <v>4.2882470768517856E-6</v>
      </c>
      <c r="AD97" s="136">
        <v>8.9475666950525335E-6</v>
      </c>
      <c r="AE97" s="136">
        <v>0</v>
      </c>
      <c r="AF97" s="136">
        <v>3.9954351796150354E-6</v>
      </c>
      <c r="AG97" s="136">
        <v>4.7789535495420175E-6</v>
      </c>
      <c r="AH97" s="136">
        <v>1.0548806566737916E-6</v>
      </c>
      <c r="AI97" s="136">
        <v>3.6069127024428325E-6</v>
      </c>
      <c r="AJ97" s="136">
        <v>5.240798615708236E-6</v>
      </c>
      <c r="AK97" s="136">
        <v>1.1648102538247931E-6</v>
      </c>
      <c r="AL97" s="136">
        <v>0</v>
      </c>
      <c r="AM97" s="136">
        <v>0</v>
      </c>
      <c r="AN97" s="136">
        <v>0</v>
      </c>
      <c r="AO97" s="136">
        <v>9.4107678220407526E-7</v>
      </c>
      <c r="AP97" s="136">
        <v>1.0799692819801913E-6</v>
      </c>
      <c r="AQ97" s="136">
        <v>4.548887825110839E-7</v>
      </c>
      <c r="AR97" s="136">
        <v>8.4220231237529264E-7</v>
      </c>
      <c r="AS97" s="136">
        <v>7.6400810935615194E-7</v>
      </c>
      <c r="AT97" s="136">
        <v>0</v>
      </c>
      <c r="AU97" s="136">
        <v>4.5227560301560261E-5</v>
      </c>
      <c r="AV97" s="136">
        <v>6.0252877428148305E-5</v>
      </c>
      <c r="AW97" s="136">
        <v>2.660123121808145E-5</v>
      </c>
      <c r="AX97" s="136">
        <v>1.2541316638397512E-4</v>
      </c>
      <c r="AY97" s="136">
        <v>9.5711863007738018E-5</v>
      </c>
      <c r="AZ97" s="136">
        <v>3.685186891688986E-5</v>
      </c>
    </row>
    <row r="98" spans="1:52" x14ac:dyDescent="0.35">
      <c r="A98" s="136">
        <v>900</v>
      </c>
      <c r="B98" s="151">
        <v>1.0069692596571938E-6</v>
      </c>
      <c r="C98" s="151">
        <v>0</v>
      </c>
      <c r="D98" s="151">
        <v>0</v>
      </c>
      <c r="E98" s="136">
        <v>8.1942114409867335E-6</v>
      </c>
      <c r="F98" s="136">
        <v>8.7569001103526119E-6</v>
      </c>
      <c r="G98" s="136">
        <v>2.9112945321135812E-6</v>
      </c>
      <c r="H98" s="136">
        <v>4.3924752930003573E-3</v>
      </c>
      <c r="I98" s="136">
        <v>8.3087557212355705E-3</v>
      </c>
      <c r="J98" s="136">
        <v>4.8584348071556843E-3</v>
      </c>
      <c r="K98" s="136">
        <v>2.6293039335961396E-5</v>
      </c>
      <c r="L98" s="136">
        <v>3.9329071763889342E-5</v>
      </c>
      <c r="M98" s="136">
        <v>1.2858715797491881E-5</v>
      </c>
      <c r="N98" s="136">
        <v>7.2204406124923217E-6</v>
      </c>
      <c r="O98" s="136">
        <v>1.1034450241831858E-5</v>
      </c>
      <c r="P98" s="136">
        <v>1.4578945454977263E-7</v>
      </c>
      <c r="Q98" s="136">
        <v>0</v>
      </c>
      <c r="R98" s="136">
        <v>0</v>
      </c>
      <c r="S98" s="136">
        <v>0</v>
      </c>
      <c r="T98" s="136">
        <v>0</v>
      </c>
      <c r="U98" s="136">
        <v>0</v>
      </c>
      <c r="V98" s="136">
        <v>0</v>
      </c>
      <c r="W98" s="136">
        <v>1.5530670622699777E-6</v>
      </c>
      <c r="X98" s="136">
        <v>3.9576495129004062E-6</v>
      </c>
      <c r="Y98" s="136">
        <v>1.102350075925099E-6</v>
      </c>
      <c r="Z98" s="136">
        <v>0</v>
      </c>
      <c r="AA98" s="136">
        <v>0</v>
      </c>
      <c r="AB98" s="136">
        <v>0</v>
      </c>
      <c r="AC98" s="136">
        <v>1.8502157948309332E-5</v>
      </c>
      <c r="AD98" s="136">
        <v>2.6702474125514649E-5</v>
      </c>
      <c r="AE98" s="136">
        <v>5.8164808370415105E-6</v>
      </c>
      <c r="AF98" s="136">
        <v>7.6825337958482726E-6</v>
      </c>
      <c r="AG98" s="136">
        <v>6.1928654468550635E-6</v>
      </c>
      <c r="AH98" s="136">
        <v>1.5533943119509559E-6</v>
      </c>
      <c r="AI98" s="136">
        <v>7.6155653509683063E-6</v>
      </c>
      <c r="AJ98" s="136">
        <v>5.8586166283315523E-6</v>
      </c>
      <c r="AK98" s="136">
        <v>1.4470243781399538E-6</v>
      </c>
      <c r="AL98" s="136">
        <v>2.7631819934013927E-7</v>
      </c>
      <c r="AM98" s="136">
        <v>0</v>
      </c>
      <c r="AN98" s="136">
        <v>0</v>
      </c>
      <c r="AO98" s="136">
        <v>1.7263993203140097E-6</v>
      </c>
      <c r="AP98" s="136">
        <v>2.5823443951911161E-6</v>
      </c>
      <c r="AQ98" s="136">
        <v>1.0446363428241489E-6</v>
      </c>
      <c r="AR98" s="136">
        <v>6.5432629667262105E-7</v>
      </c>
      <c r="AS98" s="136">
        <v>4.7478967632034719E-7</v>
      </c>
      <c r="AT98" s="136">
        <v>1.1501443933940926E-7</v>
      </c>
      <c r="AU98" s="136">
        <v>6.9703328902941456E-5</v>
      </c>
      <c r="AV98" s="136">
        <v>1.2526345095896258E-4</v>
      </c>
      <c r="AW98" s="136">
        <v>4.6758647815220096E-5</v>
      </c>
      <c r="AX98" s="136">
        <v>1.6534429548533549E-4</v>
      </c>
      <c r="AY98" s="136">
        <v>1.9993810276947989E-4</v>
      </c>
      <c r="AZ98" s="136">
        <v>7.1586595557369346E-5</v>
      </c>
    </row>
    <row r="99" spans="1:52" x14ac:dyDescent="0.35">
      <c r="A99" s="136">
        <v>925</v>
      </c>
      <c r="B99" s="151">
        <v>2.744589272442805E-7</v>
      </c>
      <c r="C99" s="151">
        <v>1.8330713000869623E-6</v>
      </c>
      <c r="D99" s="151">
        <v>8.8778325899696343E-7</v>
      </c>
      <c r="E99" s="136">
        <v>2.3543801942512604E-5</v>
      </c>
      <c r="F99" s="136">
        <v>2.3835773756374705E-5</v>
      </c>
      <c r="G99" s="136">
        <v>6.656160024962717E-6</v>
      </c>
      <c r="H99" s="136">
        <v>2.5911720776073967E-3</v>
      </c>
      <c r="I99" s="136">
        <v>5.9481714785212404E-3</v>
      </c>
      <c r="J99" s="136">
        <v>2.5311555089461567E-3</v>
      </c>
      <c r="K99" s="136">
        <v>2.4591548845545403E-5</v>
      </c>
      <c r="L99" s="136">
        <v>2.9039985722648272E-5</v>
      </c>
      <c r="M99" s="136">
        <v>1.3412412289539905E-5</v>
      </c>
      <c r="N99" s="136">
        <v>8.990708408260196E-6</v>
      </c>
      <c r="O99" s="136">
        <v>1.7518069323792604E-5</v>
      </c>
      <c r="P99" s="136">
        <v>1.3461087292097177E-6</v>
      </c>
      <c r="Q99" s="136">
        <v>1.0106009685334682E-6</v>
      </c>
      <c r="R99" s="136">
        <v>6.7804904125964601E-7</v>
      </c>
      <c r="S99" s="136">
        <v>3.431478348248369E-7</v>
      </c>
      <c r="T99" s="136">
        <v>6.036772309871408E-7</v>
      </c>
      <c r="U99" s="136">
        <v>7.932182919520005E-7</v>
      </c>
      <c r="V99" s="136">
        <v>1.1549912364647937E-7</v>
      </c>
      <c r="W99" s="136">
        <v>5.2103193475457263E-6</v>
      </c>
      <c r="X99" s="136">
        <v>5.5233563728378164E-6</v>
      </c>
      <c r="Y99" s="136">
        <v>1.878072108554895E-6</v>
      </c>
      <c r="Z99" s="136">
        <v>5.0118773813776594E-7</v>
      </c>
      <c r="AA99" s="136">
        <v>0</v>
      </c>
      <c r="AB99" s="136">
        <v>0</v>
      </c>
      <c r="AC99" s="136">
        <v>2.9650860492025577E-5</v>
      </c>
      <c r="AD99" s="136">
        <v>4.7482162101310386E-5</v>
      </c>
      <c r="AE99" s="136">
        <v>8.1676624236625063E-6</v>
      </c>
      <c r="AF99" s="136">
        <v>1.5259161209987448E-5</v>
      </c>
      <c r="AG99" s="136">
        <v>9.2349614837339945E-6</v>
      </c>
      <c r="AH99" s="136">
        <v>1.3619352518537928E-6</v>
      </c>
      <c r="AI99" s="136">
        <v>1.5354067393987728E-5</v>
      </c>
      <c r="AJ99" s="136">
        <v>7.8847933842074672E-6</v>
      </c>
      <c r="AK99" s="136">
        <v>1.9367803964050019E-6</v>
      </c>
      <c r="AL99" s="136">
        <v>1.0436198298416283E-6</v>
      </c>
      <c r="AM99" s="136">
        <v>7.4473838443705878E-7</v>
      </c>
      <c r="AN99" s="136">
        <v>0</v>
      </c>
      <c r="AO99" s="136">
        <v>7.1476925058036306E-6</v>
      </c>
      <c r="AP99" s="136">
        <v>8.4406594160504557E-6</v>
      </c>
      <c r="AQ99" s="136">
        <v>3.0955648866765603E-6</v>
      </c>
      <c r="AR99" s="136">
        <v>3.9130990861857604E-6</v>
      </c>
      <c r="AS99" s="136">
        <v>3.7756586753360589E-6</v>
      </c>
      <c r="AT99" s="136">
        <v>5.1345733430166714E-7</v>
      </c>
      <c r="AU99" s="136">
        <v>1.1924641165852842E-4</v>
      </c>
      <c r="AV99" s="136">
        <v>1.3665574100737692E-4</v>
      </c>
      <c r="AW99" s="136">
        <v>4.7532492330377684E-5</v>
      </c>
      <c r="AX99" s="136">
        <v>1.1497260411000037E-4</v>
      </c>
      <c r="AY99" s="136">
        <v>2.198156206814011E-4</v>
      </c>
      <c r="AZ99" s="136">
        <v>7.2814066657789312E-5</v>
      </c>
    </row>
    <row r="100" spans="1:52" x14ac:dyDescent="0.35">
      <c r="A100" s="136">
        <v>950</v>
      </c>
      <c r="B100" s="151">
        <v>4.636928178988141E-6</v>
      </c>
      <c r="C100" s="151">
        <v>5.4739731604648064E-6</v>
      </c>
      <c r="D100" s="151">
        <v>3.3175682460695876E-6</v>
      </c>
      <c r="E100" s="136">
        <v>3.9722403481561513E-5</v>
      </c>
      <c r="F100" s="136">
        <v>8.2574537736023636E-5</v>
      </c>
      <c r="G100" s="136">
        <v>3.0599709285180153E-5</v>
      </c>
      <c r="H100" s="136">
        <v>1.8480717628938719E-3</v>
      </c>
      <c r="I100" s="136">
        <v>5.4435124805262362E-3</v>
      </c>
      <c r="J100" s="136">
        <v>2.9421156383846849E-3</v>
      </c>
      <c r="K100" s="136">
        <v>2.5679379734092548E-5</v>
      </c>
      <c r="L100" s="136">
        <v>2.5355178830006129E-5</v>
      </c>
      <c r="M100" s="136">
        <v>2.0672591070685202E-5</v>
      </c>
      <c r="N100" s="136">
        <v>1.0459614014846925E-5</v>
      </c>
      <c r="O100" s="136">
        <v>2.1910868123265116E-5</v>
      </c>
      <c r="P100" s="136">
        <v>1.3692505122925828E-6</v>
      </c>
      <c r="Q100" s="136">
        <v>4.6546398552061675E-6</v>
      </c>
      <c r="R100" s="136">
        <v>1.2679363852354588E-6</v>
      </c>
      <c r="S100" s="136">
        <v>1.4895984450549238E-6</v>
      </c>
      <c r="T100" s="136">
        <v>1.9041061555713414E-6</v>
      </c>
      <c r="U100" s="136">
        <v>5.44726106154386E-6</v>
      </c>
      <c r="V100" s="136">
        <v>1.2537125966380916E-6</v>
      </c>
      <c r="W100" s="136">
        <v>4.5263950685373237E-6</v>
      </c>
      <c r="X100" s="136">
        <v>6.1651167393749988E-6</v>
      </c>
      <c r="Y100" s="136">
        <v>1.5968750763529725E-6</v>
      </c>
      <c r="Z100" s="136">
        <v>1.4265368219013793E-6</v>
      </c>
      <c r="AA100" s="136">
        <v>0</v>
      </c>
      <c r="AB100" s="136">
        <v>0</v>
      </c>
      <c r="AC100" s="136">
        <v>3.5389017373711535E-5</v>
      </c>
      <c r="AD100" s="136">
        <v>8.2653316323723762E-5</v>
      </c>
      <c r="AE100" s="136">
        <v>2.086084593876966E-5</v>
      </c>
      <c r="AF100" s="136">
        <v>1.8467792725046672E-5</v>
      </c>
      <c r="AG100" s="136">
        <v>6.6467147906598648E-6</v>
      </c>
      <c r="AH100" s="136">
        <v>1.4915285704108077E-6</v>
      </c>
      <c r="AI100" s="136">
        <v>1.4375219689163627E-5</v>
      </c>
      <c r="AJ100" s="136">
        <v>9.8022330237330867E-6</v>
      </c>
      <c r="AK100" s="136">
        <v>2.1675278411242382E-6</v>
      </c>
      <c r="AL100" s="136">
        <v>2.5357278313331253E-6</v>
      </c>
      <c r="AM100" s="136">
        <v>1.70397938487692E-6</v>
      </c>
      <c r="AN100" s="136">
        <v>6.2010623771821551E-7</v>
      </c>
      <c r="AO100" s="136">
        <v>1.2346338809620062E-5</v>
      </c>
      <c r="AP100" s="136">
        <v>1.2190466890372655E-5</v>
      </c>
      <c r="AQ100" s="136">
        <v>7.8551008811541944E-6</v>
      </c>
      <c r="AR100" s="136">
        <v>7.0003160993324695E-6</v>
      </c>
      <c r="AS100" s="136">
        <v>7.9396087749630756E-6</v>
      </c>
      <c r="AT100" s="136">
        <v>2.1295726670672197E-6</v>
      </c>
      <c r="AU100" s="136">
        <v>7.5840627101949598E-5</v>
      </c>
      <c r="AV100" s="136">
        <v>1.1722548400388968E-4</v>
      </c>
      <c r="AW100" s="136">
        <v>4.1135892615731321E-5</v>
      </c>
      <c r="AX100" s="136">
        <v>6.3678757023704746E-5</v>
      </c>
      <c r="AY100" s="136">
        <v>1.9103899967349379E-4</v>
      </c>
      <c r="AZ100" s="136">
        <v>6.4415845705385874E-5</v>
      </c>
    </row>
    <row r="101" spans="1:52" x14ac:dyDescent="0.35">
      <c r="A101" s="136">
        <v>975</v>
      </c>
      <c r="B101" s="151">
        <v>5.6775623162868517E-6</v>
      </c>
      <c r="C101" s="151">
        <v>6.2183882871407718E-6</v>
      </c>
      <c r="D101" s="151">
        <v>5.984241983333973E-6</v>
      </c>
      <c r="E101" s="136">
        <v>5.1381337640457072E-5</v>
      </c>
      <c r="F101" s="136">
        <v>7.543073084316233E-5</v>
      </c>
      <c r="G101" s="136">
        <v>1.0759000788742034E-4</v>
      </c>
      <c r="H101" s="136">
        <v>8.2901326215100931E-4</v>
      </c>
      <c r="I101" s="136">
        <v>1.9192907856996606E-3</v>
      </c>
      <c r="J101" s="136">
        <v>3.1479464733112405E-3</v>
      </c>
      <c r="K101" s="136">
        <v>2.0028090252348501E-5</v>
      </c>
      <c r="L101" s="136">
        <v>1.4781809231146105E-5</v>
      </c>
      <c r="M101" s="136">
        <v>3.3039192154326677E-5</v>
      </c>
      <c r="N101" s="136">
        <v>1.1093380626467004E-5</v>
      </c>
      <c r="O101" s="136">
        <v>2.306403853251809E-5</v>
      </c>
      <c r="P101" s="136">
        <v>2.082544508410709E-6</v>
      </c>
      <c r="Q101" s="136">
        <v>4.1089633497713386E-6</v>
      </c>
      <c r="R101" s="136">
        <v>3.2002926490246182E-6</v>
      </c>
      <c r="S101" s="136">
        <v>4.6989397486707E-6</v>
      </c>
      <c r="T101" s="136">
        <v>2.539103875450033E-6</v>
      </c>
      <c r="U101" s="136">
        <v>5.569525310908433E-6</v>
      </c>
      <c r="V101" s="136">
        <v>8.2586302622990084E-6</v>
      </c>
      <c r="W101" s="136">
        <v>2.9074786599672653E-6</v>
      </c>
      <c r="X101" s="136">
        <v>7.0607064424173715E-6</v>
      </c>
      <c r="Y101" s="136">
        <v>3.1523877035670797E-6</v>
      </c>
      <c r="Z101" s="136">
        <v>3.493525852802985E-6</v>
      </c>
      <c r="AA101" s="136">
        <v>4.6099998267141062E-7</v>
      </c>
      <c r="AB101" s="136">
        <v>0</v>
      </c>
      <c r="AC101" s="136">
        <v>3.0942203569551965E-5</v>
      </c>
      <c r="AD101" s="136">
        <v>5.3211825221488273E-5</v>
      </c>
      <c r="AE101" s="136">
        <v>4.7404686211361756E-5</v>
      </c>
      <c r="AF101" s="136">
        <v>2.1350882095784817E-5</v>
      </c>
      <c r="AG101" s="136">
        <v>4.5888087646048985E-6</v>
      </c>
      <c r="AH101" s="136">
        <v>1.685997043674602E-6</v>
      </c>
      <c r="AI101" s="136">
        <v>1.5059776978985395E-5</v>
      </c>
      <c r="AJ101" s="136">
        <v>7.3627794382070464E-6</v>
      </c>
      <c r="AK101" s="136">
        <v>2.4959243253087E-6</v>
      </c>
      <c r="AL101" s="136">
        <v>4.2202148521458565E-6</v>
      </c>
      <c r="AM101" s="136">
        <v>4.1820546552242296E-6</v>
      </c>
      <c r="AN101" s="136">
        <v>1.6423627997033581E-6</v>
      </c>
      <c r="AO101" s="136">
        <v>1.2703307861948086E-5</v>
      </c>
      <c r="AP101" s="136">
        <v>9.37572534644516E-6</v>
      </c>
      <c r="AQ101" s="136">
        <v>1.6927278145320448E-5</v>
      </c>
      <c r="AR101" s="136">
        <v>6.2122777821622668E-6</v>
      </c>
      <c r="AS101" s="136">
        <v>9.9277076723601259E-6</v>
      </c>
      <c r="AT101" s="136">
        <v>4.7415961741962088E-6</v>
      </c>
      <c r="AU101" s="136">
        <v>3.8759215994031701E-5</v>
      </c>
      <c r="AV101" s="136">
        <v>8.2384502710514983E-5</v>
      </c>
      <c r="AW101" s="136">
        <v>4.6084061066220116E-5</v>
      </c>
      <c r="AX101" s="136">
        <v>1.8808495368248212E-5</v>
      </c>
      <c r="AY101" s="136">
        <v>1.3180890876353108E-4</v>
      </c>
      <c r="AZ101" s="136">
        <v>7.04832599141748E-5</v>
      </c>
    </row>
    <row r="102" spans="1:52" x14ac:dyDescent="0.35">
      <c r="A102" s="136">
        <v>1000</v>
      </c>
      <c r="B102" s="151">
        <v>4.3288629312753209E-6</v>
      </c>
      <c r="C102" s="151">
        <v>1.1118020796142116E-5</v>
      </c>
      <c r="D102" s="151">
        <v>6.832203733486326E-6</v>
      </c>
      <c r="E102" s="136">
        <v>2.8986599037702479E-5</v>
      </c>
      <c r="F102" s="136">
        <v>7.9836044690276002E-5</v>
      </c>
      <c r="G102" s="136">
        <v>1.0556532159348257E-4</v>
      </c>
      <c r="H102" s="136">
        <v>1.8012535870197077E-4</v>
      </c>
      <c r="I102" s="136">
        <v>5.8694547239242255E-4</v>
      </c>
      <c r="J102" s="136"/>
      <c r="K102" s="136">
        <v>1.9165184970498604E-5</v>
      </c>
      <c r="L102" s="136">
        <v>1.9479608555092302E-5</v>
      </c>
      <c r="M102" s="136">
        <v>2.5685114610200822E-5</v>
      </c>
      <c r="N102" s="136">
        <v>3.4662573050109341E-6</v>
      </c>
      <c r="O102" s="136">
        <v>1.8301723910149561E-5</v>
      </c>
      <c r="P102" s="136">
        <v>6.0761105739139052E-7</v>
      </c>
      <c r="Q102" s="136">
        <v>1.7039691063332061E-6</v>
      </c>
      <c r="R102" s="136">
        <v>2.5941385393273605E-6</v>
      </c>
      <c r="S102" s="136">
        <v>5.9983598064108348E-6</v>
      </c>
      <c r="T102" s="136">
        <v>2.0132217230067832E-6</v>
      </c>
      <c r="U102" s="136">
        <v>7.4475118614397566E-6</v>
      </c>
      <c r="V102" s="136">
        <v>1.2359577664620331E-5</v>
      </c>
      <c r="W102" s="136">
        <v>1.0467577246733607E-6</v>
      </c>
      <c r="X102" s="136">
        <v>3.2706269650433926E-6</v>
      </c>
      <c r="Y102" s="136">
        <v>2.3713016905708816E-6</v>
      </c>
      <c r="Z102" s="136">
        <v>6.1599308945637713E-6</v>
      </c>
      <c r="AA102" s="136">
        <v>8.8653035142589228E-7</v>
      </c>
      <c r="AB102" s="136">
        <v>1.022813656201691E-6</v>
      </c>
      <c r="AC102" s="136">
        <v>4.7761406501483483E-6</v>
      </c>
      <c r="AD102" s="136">
        <v>2.8779355477545467E-5</v>
      </c>
      <c r="AE102" s="136">
        <v>3.1491557271703068E-5</v>
      </c>
      <c r="AF102" s="136">
        <v>1.3514187159131956E-5</v>
      </c>
      <c r="AG102" s="136">
        <v>3.8327874992119832E-6</v>
      </c>
      <c r="AH102" s="136">
        <v>1.3298106839135192E-6</v>
      </c>
      <c r="AI102" s="136">
        <v>1.0127467765024173E-5</v>
      </c>
      <c r="AJ102" s="136">
        <v>5.0391985399820964E-6</v>
      </c>
      <c r="AK102" s="136">
        <v>1.8110136688784857E-6</v>
      </c>
      <c r="AL102" s="136">
        <v>4.8194173823662618E-6</v>
      </c>
      <c r="AM102" s="136">
        <v>6.0687313210471793E-6</v>
      </c>
      <c r="AN102" s="136">
        <v>2.9847516583563878E-6</v>
      </c>
      <c r="AO102" s="136">
        <v>6.9267607084053346E-6</v>
      </c>
      <c r="AP102" s="136">
        <v>7.0404009855491332E-6</v>
      </c>
      <c r="AQ102" s="136">
        <v>8.2215583707384566E-6</v>
      </c>
      <c r="AR102" s="136">
        <v>4.0084285384225225E-6</v>
      </c>
      <c r="AS102" s="136">
        <v>7.1692813412755425E-6</v>
      </c>
      <c r="AT102" s="136">
        <v>5.0088579165834141E-6</v>
      </c>
      <c r="AU102" s="136">
        <v>8.9377451244086881E-6</v>
      </c>
      <c r="AV102" s="136">
        <v>3.0382102083562108E-5</v>
      </c>
      <c r="AW102" s="136">
        <v>2.6376487188711624E-5</v>
      </c>
      <c r="AX102" s="136">
        <v>5.0545830570599459E-6</v>
      </c>
      <c r="AY102" s="136">
        <v>5.1612975412940908E-5</v>
      </c>
      <c r="AZ102" s="136">
        <v>3.9017955810660697E-5</v>
      </c>
    </row>
    <row r="103" spans="1:52" x14ac:dyDescent="0.35">
      <c r="A103" s="136">
        <v>1025</v>
      </c>
      <c r="B103" s="136">
        <v>0</v>
      </c>
      <c r="C103" s="151">
        <v>1.3893600783499002E-5</v>
      </c>
      <c r="D103" s="151">
        <v>8.6535957321802747E-6</v>
      </c>
      <c r="E103" s="136">
        <v>0</v>
      </c>
      <c r="F103" s="136">
        <v>1.1291327354018065E-4</v>
      </c>
      <c r="G103" s="136">
        <v>1.3925999964592322E-4</v>
      </c>
      <c r="H103" s="136">
        <v>1.1991099931015541E-5</v>
      </c>
      <c r="I103" s="136">
        <v>4.7668920646632448E-4</v>
      </c>
      <c r="J103" s="136"/>
      <c r="K103" s="136">
        <v>0</v>
      </c>
      <c r="L103" s="136">
        <v>0</v>
      </c>
      <c r="M103" s="136">
        <v>2.8973827274668523E-5</v>
      </c>
      <c r="N103" s="136">
        <v>0</v>
      </c>
      <c r="O103" s="136">
        <v>3.0467452191509963E-5</v>
      </c>
      <c r="P103" s="136">
        <v>0</v>
      </c>
      <c r="Q103" s="136">
        <v>0</v>
      </c>
      <c r="R103" s="136">
        <v>6.2866857601353748E-6</v>
      </c>
      <c r="S103" s="136">
        <v>4.2176496573163398E-6</v>
      </c>
      <c r="T103" s="136">
        <v>0</v>
      </c>
      <c r="U103" s="136">
        <v>1.136739278299654E-5</v>
      </c>
      <c r="V103" s="136">
        <v>1.7181203064947873E-5</v>
      </c>
      <c r="W103" s="136">
        <v>7.0518632614382428E-7</v>
      </c>
      <c r="X103" s="136">
        <v>7.6030038446589911E-7</v>
      </c>
      <c r="Y103" s="136">
        <v>5.7528898117733572E-6</v>
      </c>
      <c r="Z103" s="136">
        <v>3.347674516902855E-6</v>
      </c>
      <c r="AA103" s="136">
        <v>3.676895957413189E-6</v>
      </c>
      <c r="AB103" s="136">
        <v>6.3176449199195009E-7</v>
      </c>
      <c r="AC103" s="136">
        <v>0</v>
      </c>
      <c r="AD103" s="136">
        <v>3.6030331538595506E-5</v>
      </c>
      <c r="AE103" s="136">
        <v>3.8096471607879487E-5</v>
      </c>
      <c r="AF103" s="136">
        <v>5.0516512432769515E-6</v>
      </c>
      <c r="AG103" s="136">
        <v>5.2274003372598341E-6</v>
      </c>
      <c r="AH103" s="136">
        <v>1.172002613673896E-6</v>
      </c>
      <c r="AI103" s="136">
        <v>2.7480973874419809E-6</v>
      </c>
      <c r="AJ103" s="136">
        <v>3.9727995472915763E-6</v>
      </c>
      <c r="AK103" s="136">
        <v>1.3124714102920432E-6</v>
      </c>
      <c r="AL103" s="136">
        <v>5.3014276750254418E-6</v>
      </c>
      <c r="AM103" s="136">
        <v>5.8581746262139573E-6</v>
      </c>
      <c r="AN103" s="136">
        <v>6.2256001510520404E-6</v>
      </c>
      <c r="AO103" s="136">
        <v>4.6569865095497664E-6</v>
      </c>
      <c r="AP103" s="136">
        <v>3.520174625738636E-6</v>
      </c>
      <c r="AQ103" s="136">
        <v>3.4493632514732705E-6</v>
      </c>
      <c r="AR103" s="136">
        <v>3.7749059908956408E-6</v>
      </c>
      <c r="AS103" s="136">
        <v>2.2549066891952248E-6</v>
      </c>
      <c r="AT103" s="136">
        <v>5.6014098129835296E-6</v>
      </c>
      <c r="AU103" s="136">
        <v>4.24195591425653E-6</v>
      </c>
      <c r="AV103" s="136">
        <v>4.8865868736165706E-6</v>
      </c>
      <c r="AW103" s="136">
        <v>1.5341820105265095E-5</v>
      </c>
      <c r="AX103" s="136">
        <v>0</v>
      </c>
      <c r="AY103" s="136">
        <v>8.3529776444527375E-6</v>
      </c>
      <c r="AZ103" s="136">
        <v>2.3549197149448491E-5</v>
      </c>
    </row>
    <row r="104" spans="1:52" x14ac:dyDescent="0.35">
      <c r="A104" s="136">
        <v>1050</v>
      </c>
      <c r="B104" s="136">
        <v>0</v>
      </c>
      <c r="C104" s="151">
        <v>3.1261211151467506E-6</v>
      </c>
      <c r="D104" s="151">
        <v>2.2368535630687328E-6</v>
      </c>
      <c r="E104" s="136">
        <v>0</v>
      </c>
      <c r="F104" s="136">
        <v>2.5773416180499506E-5</v>
      </c>
      <c r="G104" s="136">
        <v>1.3210537440360641E-4</v>
      </c>
      <c r="H104" s="136">
        <v>0</v>
      </c>
      <c r="I104" s="136">
        <v>5.4674341399355555E-5</v>
      </c>
      <c r="J104" s="136"/>
      <c r="K104" s="136">
        <v>0</v>
      </c>
      <c r="L104" s="136">
        <v>0</v>
      </c>
      <c r="M104" s="136">
        <v>2.1326483951226846E-5</v>
      </c>
      <c r="N104" s="136">
        <v>0</v>
      </c>
      <c r="O104" s="136">
        <v>2.3795625483786572E-5</v>
      </c>
      <c r="P104" s="136">
        <v>0</v>
      </c>
      <c r="Q104" s="136">
        <v>0</v>
      </c>
      <c r="R104" s="136">
        <v>4.5268498991207669E-6</v>
      </c>
      <c r="S104" s="136">
        <v>6.8933253612114344E-6</v>
      </c>
      <c r="T104" s="136">
        <v>0</v>
      </c>
      <c r="U104" s="136">
        <v>3.1033280426004543E-6</v>
      </c>
      <c r="V104" s="136">
        <v>2.7395283074417355E-5</v>
      </c>
      <c r="W104" s="136">
        <v>0</v>
      </c>
      <c r="X104" s="136">
        <v>4.4051769345274427E-7</v>
      </c>
      <c r="Y104" s="136">
        <v>8.4847475256853699E-7</v>
      </c>
      <c r="Z104" s="136">
        <v>0</v>
      </c>
      <c r="AA104" s="136">
        <v>8.3478270476532016E-6</v>
      </c>
      <c r="AB104" s="136">
        <v>2.042425079367435E-6</v>
      </c>
      <c r="AC104" s="136">
        <v>0</v>
      </c>
      <c r="AD104" s="136"/>
      <c r="AE104" s="136">
        <v>2.2941985291010055E-5</v>
      </c>
      <c r="AF104" s="136">
        <v>0</v>
      </c>
      <c r="AG104" s="136">
        <v>3.7731329581965284E-6</v>
      </c>
      <c r="AH104" s="136">
        <v>1.0944408914209786E-6</v>
      </c>
      <c r="AI104" s="136">
        <v>0</v>
      </c>
      <c r="AJ104" s="136">
        <v>2.1358598789790558E-6</v>
      </c>
      <c r="AK104" s="136">
        <v>9.5188143613023168E-7</v>
      </c>
      <c r="AL104" s="136">
        <v>0</v>
      </c>
      <c r="AM104" s="136">
        <v>6.3316590343147364E-6</v>
      </c>
      <c r="AN104" s="136">
        <v>7.1933528623365481E-6</v>
      </c>
      <c r="AO104" s="136">
        <v>0</v>
      </c>
      <c r="AP104" s="136">
        <v>0</v>
      </c>
      <c r="AQ104" s="136">
        <v>1.7961858924628102E-6</v>
      </c>
      <c r="AR104" s="136">
        <v>0</v>
      </c>
      <c r="AS104" s="136">
        <v>7.2368717341798927E-7</v>
      </c>
      <c r="AT104" s="136">
        <v>2.8882888566015278E-6</v>
      </c>
      <c r="AU104" s="136">
        <v>0</v>
      </c>
      <c r="AV104" s="136">
        <v>1.913111216354842E-6</v>
      </c>
      <c r="AW104" s="136">
        <v>3.4093539604396395E-6</v>
      </c>
      <c r="AX104" s="136">
        <v>0</v>
      </c>
      <c r="AY104" s="136">
        <v>3.3698789037327317E-6</v>
      </c>
      <c r="AZ104" s="136">
        <v>6.5882269488659495E-6</v>
      </c>
    </row>
    <row r="105" spans="1:52" x14ac:dyDescent="0.35">
      <c r="A105" s="136">
        <v>1075</v>
      </c>
      <c r="B105" s="136">
        <v>0</v>
      </c>
      <c r="C105" s="151"/>
      <c r="D105" s="151"/>
      <c r="E105" s="136">
        <v>0</v>
      </c>
      <c r="F105" s="136"/>
      <c r="G105" s="136"/>
      <c r="H105" s="136">
        <v>0</v>
      </c>
      <c r="I105" s="136">
        <v>0</v>
      </c>
      <c r="J105" s="136"/>
      <c r="K105" s="136">
        <v>0</v>
      </c>
      <c r="L105" s="136">
        <v>0</v>
      </c>
      <c r="M105" s="136">
        <v>1.3773937826753425E-5</v>
      </c>
      <c r="N105" s="136">
        <v>0</v>
      </c>
      <c r="O105" s="136"/>
      <c r="P105" s="136">
        <v>0</v>
      </c>
      <c r="Q105" s="136">
        <v>0</v>
      </c>
      <c r="R105" s="136">
        <v>1.2892439270019264E-6</v>
      </c>
      <c r="S105" s="136"/>
      <c r="T105" s="136">
        <v>0</v>
      </c>
      <c r="U105" s="136"/>
      <c r="V105" s="136"/>
      <c r="W105" s="136">
        <v>0</v>
      </c>
      <c r="X105" s="136">
        <v>2.0096915639252879E-7</v>
      </c>
      <c r="Y105" s="136">
        <v>1.3367420413605804E-6</v>
      </c>
      <c r="Z105" s="136">
        <v>0</v>
      </c>
      <c r="AA105" s="136">
        <v>5.2182501375997835E-6</v>
      </c>
      <c r="AB105" s="136">
        <v>2.1137417264379293E-6</v>
      </c>
      <c r="AC105" s="136">
        <v>0</v>
      </c>
      <c r="AD105" s="136"/>
      <c r="AE105" s="136"/>
      <c r="AF105" s="136">
        <v>0</v>
      </c>
      <c r="AG105" s="136">
        <v>3.4226906472471128E-7</v>
      </c>
      <c r="AH105" s="136">
        <v>9.4280652159902333E-7</v>
      </c>
      <c r="AI105" s="136">
        <v>0</v>
      </c>
      <c r="AJ105" s="136">
        <v>0</v>
      </c>
      <c r="AK105" s="136">
        <v>7.0290869117386723E-7</v>
      </c>
      <c r="AL105" s="136">
        <v>0</v>
      </c>
      <c r="AM105" s="136">
        <v>1.7026684494892539E-6</v>
      </c>
      <c r="AN105" s="136">
        <v>7.0612314592014415E-6</v>
      </c>
      <c r="AO105" s="136">
        <v>0</v>
      </c>
      <c r="AP105" s="136">
        <v>0</v>
      </c>
      <c r="AQ105" s="136">
        <v>0</v>
      </c>
      <c r="AR105" s="136">
        <v>0</v>
      </c>
      <c r="AS105" s="136">
        <v>0</v>
      </c>
      <c r="AT105" s="136">
        <v>1.259976457483983E-6</v>
      </c>
      <c r="AU105" s="136">
        <v>0</v>
      </c>
      <c r="AV105" s="136">
        <v>2.0615545720265859E-7</v>
      </c>
      <c r="AW105" s="136">
        <v>1.0641528541834697E-6</v>
      </c>
      <c r="AX105" s="136">
        <v>0</v>
      </c>
      <c r="AY105" s="136">
        <v>9.779534996136726E-7</v>
      </c>
      <c r="AZ105" s="136">
        <v>2.1036532948261939E-6</v>
      </c>
    </row>
    <row r="106" spans="1:52" x14ac:dyDescent="0.35">
      <c r="A106" s="136">
        <v>1100</v>
      </c>
      <c r="B106" s="136">
        <v>0</v>
      </c>
      <c r="C106" s="136"/>
      <c r="D106" s="151"/>
      <c r="E106" s="136">
        <v>0</v>
      </c>
      <c r="F106" s="136"/>
      <c r="G106" s="136"/>
      <c r="H106" s="136">
        <v>0</v>
      </c>
      <c r="I106" s="136">
        <v>0</v>
      </c>
      <c r="J106" s="136"/>
      <c r="K106" s="136">
        <v>0</v>
      </c>
      <c r="L106" s="136">
        <v>0</v>
      </c>
      <c r="M106" s="136">
        <v>4.4318074056833906E-6</v>
      </c>
      <c r="N106" s="136">
        <v>0</v>
      </c>
      <c r="O106" s="136"/>
      <c r="P106" s="136">
        <v>0</v>
      </c>
      <c r="Q106" s="136">
        <v>0</v>
      </c>
      <c r="R106" s="136">
        <v>0</v>
      </c>
      <c r="S106" s="136"/>
      <c r="T106" s="136">
        <v>0</v>
      </c>
      <c r="U106" s="136"/>
      <c r="V106" s="136"/>
      <c r="W106" s="136">
        <v>0</v>
      </c>
      <c r="X106" s="136"/>
      <c r="Y106" s="136"/>
      <c r="Z106" s="136">
        <v>0</v>
      </c>
      <c r="AA106" s="136"/>
      <c r="AB106" s="136"/>
      <c r="AC106" s="136">
        <v>0</v>
      </c>
      <c r="AD106" s="136"/>
      <c r="AE106" s="136"/>
      <c r="AF106" s="136">
        <v>0</v>
      </c>
      <c r="AG106" s="136"/>
      <c r="AH106" s="136"/>
      <c r="AI106" s="136">
        <v>0</v>
      </c>
      <c r="AJ106" s="136"/>
      <c r="AK106" s="136"/>
      <c r="AL106" s="136">
        <v>0</v>
      </c>
      <c r="AM106" s="136"/>
      <c r="AN106" s="136"/>
      <c r="AO106" s="136">
        <v>0</v>
      </c>
      <c r="AP106" s="136"/>
      <c r="AQ106" s="136"/>
      <c r="AR106" s="136">
        <v>0</v>
      </c>
      <c r="AS106" s="136"/>
      <c r="AT106" s="136"/>
      <c r="AU106" s="136">
        <v>0</v>
      </c>
      <c r="AV106" s="136"/>
      <c r="AW106" s="136"/>
      <c r="AX106" s="136">
        <v>0</v>
      </c>
      <c r="AY106" s="136"/>
      <c r="AZ106" s="136"/>
    </row>
  </sheetData>
  <mergeCells count="74">
    <mergeCell ref="N84:P84"/>
    <mergeCell ref="Q84:S84"/>
    <mergeCell ref="T84:V84"/>
    <mergeCell ref="W84:Y84"/>
    <mergeCell ref="AX84:AZ84"/>
    <mergeCell ref="AU84:AW84"/>
    <mergeCell ref="AR84:AT84"/>
    <mergeCell ref="AO84:AQ84"/>
    <mergeCell ref="AL84:AN84"/>
    <mergeCell ref="Z84:AB84"/>
    <mergeCell ref="AC84:AE84"/>
    <mergeCell ref="AF84:AH84"/>
    <mergeCell ref="AI84:AK84"/>
    <mergeCell ref="B84:D84"/>
    <mergeCell ref="E84:G84"/>
    <mergeCell ref="H84:J84"/>
    <mergeCell ref="K84:M84"/>
    <mergeCell ref="J59:L59"/>
    <mergeCell ref="F34:H34"/>
    <mergeCell ref="J34:L34"/>
    <mergeCell ref="V7:X7"/>
    <mergeCell ref="Z9:AB9"/>
    <mergeCell ref="Z7:AB7"/>
    <mergeCell ref="F7:H7"/>
    <mergeCell ref="F9:H9"/>
    <mergeCell ref="R9:T9"/>
    <mergeCell ref="R7:T7"/>
    <mergeCell ref="N7:P7"/>
    <mergeCell ref="J9:L9"/>
    <mergeCell ref="J7:L7"/>
    <mergeCell ref="V34:X34"/>
    <mergeCell ref="V9:X9"/>
    <mergeCell ref="V59:X59"/>
    <mergeCell ref="Z59:AB59"/>
    <mergeCell ref="Z34:AB34"/>
    <mergeCell ref="AH59:AJ59"/>
    <mergeCell ref="AH34:AJ34"/>
    <mergeCell ref="AL7:AN7"/>
    <mergeCell ref="AL9:AN9"/>
    <mergeCell ref="AL59:AN59"/>
    <mergeCell ref="AL34:AN34"/>
    <mergeCell ref="AH7:AJ7"/>
    <mergeCell ref="AH9:AJ9"/>
    <mergeCell ref="BJ34:BL34"/>
    <mergeCell ref="AP59:AR59"/>
    <mergeCell ref="AT59:AV59"/>
    <mergeCell ref="AX9:AZ9"/>
    <mergeCell ref="AX7:AZ7"/>
    <mergeCell ref="BB9:BD9"/>
    <mergeCell ref="BB7:BD7"/>
    <mergeCell ref="AP9:AR9"/>
    <mergeCell ref="AP7:AR7"/>
    <mergeCell ref="AT9:AV9"/>
    <mergeCell ref="AT7:AV7"/>
    <mergeCell ref="AX59:AZ59"/>
    <mergeCell ref="BB34:BD34"/>
    <mergeCell ref="AP34:AR34"/>
    <mergeCell ref="AT34:AV34"/>
    <mergeCell ref="BV34:BX34"/>
    <mergeCell ref="BR34:BT34"/>
    <mergeCell ref="BV59:BX59"/>
    <mergeCell ref="BR59:BT59"/>
    <mergeCell ref="BF7:BH7"/>
    <mergeCell ref="BF9:BH9"/>
    <mergeCell ref="BJ9:BL9"/>
    <mergeCell ref="BJ7:BL7"/>
    <mergeCell ref="BN7:BP7"/>
    <mergeCell ref="BN9:BP9"/>
    <mergeCell ref="BR7:BT7"/>
    <mergeCell ref="BR9:BT9"/>
    <mergeCell ref="BV7:BX7"/>
    <mergeCell ref="BV9:BX9"/>
    <mergeCell ref="BF34:BH34"/>
    <mergeCell ref="BN34:BP3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AECA-5BF0-48E5-A10F-B2A3CEFEE373}">
  <dimension ref="A1:BI106"/>
  <sheetViews>
    <sheetView topLeftCell="A28" zoomScale="69" zoomScaleNormal="69" workbookViewId="0">
      <selection activeCell="A47" sqref="A47:XFD47"/>
    </sheetView>
  </sheetViews>
  <sheetFormatPr baseColWidth="10" defaultRowHeight="14.5" x14ac:dyDescent="0.35"/>
  <cols>
    <col min="3" max="3" width="13.1796875" bestFit="1" customWidth="1"/>
    <col min="5" max="5" width="13.1796875" bestFit="1" customWidth="1"/>
    <col min="14" max="14" width="12.81640625" customWidth="1"/>
    <col min="15" max="15" width="11.81640625" customWidth="1"/>
    <col min="16" max="16" width="13.54296875" customWidth="1"/>
    <col min="33" max="33" width="16.1796875" customWidth="1"/>
    <col min="34" max="34" width="16.54296875" customWidth="1"/>
    <col min="35" max="35" width="15" customWidth="1"/>
    <col min="37" max="37" width="17.54296875" customWidth="1"/>
    <col min="39" max="39" width="16.1796875" customWidth="1"/>
    <col min="47" max="47" width="20.54296875" customWidth="1"/>
    <col min="55" max="55" width="18.54296875" customWidth="1"/>
    <col min="58" max="58" width="15.81640625" customWidth="1"/>
  </cols>
  <sheetData>
    <row r="1" spans="1:55" ht="28.5" x14ac:dyDescent="0.65">
      <c r="B1" s="217" t="s">
        <v>547</v>
      </c>
      <c r="W1" t="s">
        <v>469</v>
      </c>
    </row>
    <row r="2" spans="1:55" ht="18.5" x14ac:dyDescent="0.45">
      <c r="A2" s="199" t="s">
        <v>187</v>
      </c>
      <c r="B2" s="247" t="s">
        <v>151</v>
      </c>
      <c r="C2" s="247"/>
      <c r="D2" s="247" t="s">
        <v>150</v>
      </c>
      <c r="E2" s="247"/>
      <c r="F2" s="247" t="s">
        <v>149</v>
      </c>
      <c r="G2" s="247"/>
      <c r="H2" s="247" t="s">
        <v>148</v>
      </c>
      <c r="I2" s="247"/>
      <c r="J2" s="247" t="s">
        <v>147</v>
      </c>
      <c r="K2" s="247"/>
      <c r="L2" s="247" t="s">
        <v>383</v>
      </c>
      <c r="M2" s="247"/>
      <c r="N2" s="247" t="s">
        <v>359</v>
      </c>
      <c r="O2" s="247"/>
      <c r="P2" s="247" t="s">
        <v>358</v>
      </c>
      <c r="Q2" s="247"/>
      <c r="R2" s="249" t="s">
        <v>468</v>
      </c>
      <c r="S2" s="249"/>
      <c r="T2" s="247" t="s">
        <v>467</v>
      </c>
      <c r="U2" s="247"/>
      <c r="V2" s="247" t="s">
        <v>355</v>
      </c>
      <c r="W2" s="247"/>
      <c r="X2" s="247" t="s">
        <v>183</v>
      </c>
      <c r="Y2" s="247"/>
      <c r="Z2" s="232">
        <v>26.335000000000001</v>
      </c>
      <c r="AA2" s="232"/>
      <c r="AB2" s="232">
        <v>28.321999999999999</v>
      </c>
      <c r="AC2" s="232"/>
      <c r="AD2" s="247" t="s">
        <v>466</v>
      </c>
      <c r="AE2" s="247"/>
      <c r="AF2" s="247" t="s">
        <v>465</v>
      </c>
      <c r="AG2" s="247"/>
      <c r="AH2" s="247" t="s">
        <v>464</v>
      </c>
      <c r="AI2" s="247"/>
      <c r="AJ2" s="247" t="s">
        <v>463</v>
      </c>
      <c r="AK2" s="247"/>
      <c r="AL2" s="247" t="s">
        <v>462</v>
      </c>
      <c r="AM2" s="247"/>
      <c r="AN2" s="232">
        <v>32.700000000000003</v>
      </c>
      <c r="AO2" s="232"/>
      <c r="AP2" s="232">
        <v>33.299999999999997</v>
      </c>
      <c r="AQ2" s="232"/>
      <c r="AR2" s="232">
        <v>34.206000000000003</v>
      </c>
      <c r="AS2" s="232"/>
      <c r="AT2" s="247" t="s">
        <v>461</v>
      </c>
      <c r="AU2" s="247"/>
      <c r="AV2" s="232">
        <v>35.49</v>
      </c>
      <c r="AW2" s="232"/>
      <c r="AX2" s="232">
        <v>35.979999999999997</v>
      </c>
      <c r="AY2" s="232"/>
      <c r="AZ2" s="247">
        <v>38.759</v>
      </c>
      <c r="BA2" s="247"/>
      <c r="BB2" s="247">
        <v>44</v>
      </c>
      <c r="BC2" s="247"/>
    </row>
    <row r="3" spans="1:55" x14ac:dyDescent="0.35">
      <c r="A3" s="137" t="s">
        <v>46</v>
      </c>
      <c r="B3" s="136" t="s">
        <v>552</v>
      </c>
      <c r="C3" s="136" t="s">
        <v>152</v>
      </c>
      <c r="D3" s="136" t="s">
        <v>552</v>
      </c>
      <c r="E3" s="136" t="s">
        <v>152</v>
      </c>
      <c r="F3" s="136" t="s">
        <v>552</v>
      </c>
      <c r="G3" s="136" t="s">
        <v>152</v>
      </c>
      <c r="H3" s="136" t="s">
        <v>552</v>
      </c>
      <c r="I3" s="136" t="s">
        <v>152</v>
      </c>
      <c r="J3" s="136" t="s">
        <v>552</v>
      </c>
      <c r="K3" s="136" t="s">
        <v>152</v>
      </c>
      <c r="L3" s="136" t="s">
        <v>552</v>
      </c>
      <c r="M3" s="136" t="s">
        <v>152</v>
      </c>
      <c r="N3" s="136" t="s">
        <v>552</v>
      </c>
      <c r="O3" s="136" t="s">
        <v>152</v>
      </c>
      <c r="P3" s="136" t="s">
        <v>552</v>
      </c>
      <c r="Q3" s="136" t="s">
        <v>152</v>
      </c>
      <c r="R3" s="136" t="s">
        <v>552</v>
      </c>
      <c r="S3" s="136" t="s">
        <v>152</v>
      </c>
      <c r="T3" s="136" t="s">
        <v>552</v>
      </c>
      <c r="U3" s="136" t="s">
        <v>152</v>
      </c>
      <c r="V3" s="136" t="s">
        <v>552</v>
      </c>
      <c r="W3" s="136" t="s">
        <v>152</v>
      </c>
      <c r="X3" s="136" t="s">
        <v>552</v>
      </c>
      <c r="Y3" s="136" t="s">
        <v>152</v>
      </c>
      <c r="Z3" s="142" t="s">
        <v>552</v>
      </c>
      <c r="AA3" s="142" t="s">
        <v>152</v>
      </c>
      <c r="AB3" s="142" t="s">
        <v>552</v>
      </c>
      <c r="AC3" s="142" t="s">
        <v>152</v>
      </c>
      <c r="AD3" s="136" t="s">
        <v>552</v>
      </c>
      <c r="AE3" s="136" t="s">
        <v>152</v>
      </c>
      <c r="AF3" s="136" t="s">
        <v>552</v>
      </c>
      <c r="AG3" s="136" t="s">
        <v>152</v>
      </c>
      <c r="AH3" s="136" t="s">
        <v>552</v>
      </c>
      <c r="AI3" s="136" t="s">
        <v>152</v>
      </c>
      <c r="AJ3" s="136" t="s">
        <v>552</v>
      </c>
      <c r="AK3" s="136" t="s">
        <v>152</v>
      </c>
      <c r="AL3" s="136" t="s">
        <v>552</v>
      </c>
      <c r="AM3" s="136" t="s">
        <v>152</v>
      </c>
      <c r="AN3" s="142" t="s">
        <v>552</v>
      </c>
      <c r="AO3" s="142" t="s">
        <v>152</v>
      </c>
      <c r="AP3" s="142" t="s">
        <v>552</v>
      </c>
      <c r="AQ3" s="142" t="s">
        <v>152</v>
      </c>
      <c r="AR3" s="142" t="s">
        <v>552</v>
      </c>
      <c r="AS3" s="142" t="s">
        <v>152</v>
      </c>
      <c r="AT3" s="136" t="s">
        <v>552</v>
      </c>
      <c r="AU3" s="136" t="s">
        <v>152</v>
      </c>
      <c r="AV3" s="142" t="s">
        <v>552</v>
      </c>
      <c r="AW3" s="142" t="s">
        <v>152</v>
      </c>
      <c r="AX3" s="142" t="s">
        <v>552</v>
      </c>
      <c r="AY3" s="142" t="s">
        <v>152</v>
      </c>
      <c r="AZ3" s="136" t="s">
        <v>552</v>
      </c>
      <c r="BA3" s="136" t="s">
        <v>152</v>
      </c>
      <c r="BB3" s="136" t="s">
        <v>552</v>
      </c>
      <c r="BC3" s="136" t="s">
        <v>152</v>
      </c>
    </row>
    <row r="4" spans="1:55" s="141" customFormat="1" x14ac:dyDescent="0.35">
      <c r="A4" s="138">
        <v>600</v>
      </c>
      <c r="B4" s="139">
        <v>2.2000000000000002</v>
      </c>
      <c r="C4" s="193">
        <f t="shared" ref="C4:C24" si="0">B4*$J$26/1</f>
        <v>2.129344642472494E-5</v>
      </c>
      <c r="D4" s="139">
        <v>6.6</v>
      </c>
      <c r="E4" s="139">
        <f t="shared" ref="E4:E24" si="1">D4*$J$26/1</f>
        <v>6.3880339274174813E-5</v>
      </c>
      <c r="F4" s="139">
        <v>0</v>
      </c>
      <c r="G4" s="139">
        <f t="shared" ref="G4:G24" si="2">F4*$J$26/2</f>
        <v>0</v>
      </c>
      <c r="H4" s="139">
        <v>0</v>
      </c>
      <c r="I4" s="139">
        <f t="shared" ref="I4:I24" si="3">H4*$J$26/2</f>
        <v>0</v>
      </c>
      <c r="J4" s="139">
        <v>0</v>
      </c>
      <c r="K4" s="139">
        <f t="shared" ref="K4:K24" si="4">J4*$J$26/2</f>
        <v>0</v>
      </c>
      <c r="L4" s="139">
        <v>0</v>
      </c>
      <c r="M4" s="139">
        <f t="shared" ref="M4:M24" si="5">L4*$J$26/3</f>
        <v>0</v>
      </c>
      <c r="N4" s="139">
        <v>0</v>
      </c>
      <c r="O4" s="139">
        <f t="shared" ref="O4:O24" si="6">N4*$J$26/3</f>
        <v>0</v>
      </c>
      <c r="P4" s="139">
        <v>0</v>
      </c>
      <c r="Q4" s="139">
        <f t="shared" ref="Q4:Q24" si="7">P4*$J$26/3</f>
        <v>0</v>
      </c>
      <c r="R4" s="139">
        <v>0</v>
      </c>
      <c r="S4" s="139">
        <f t="shared" ref="S4:S24" si="8">R4*$J$26/2</f>
        <v>0</v>
      </c>
      <c r="T4" s="139">
        <v>0</v>
      </c>
      <c r="U4" s="139">
        <f t="shared" ref="U4:U24" si="9">T4*$J$26/4</f>
        <v>0</v>
      </c>
      <c r="V4" s="139">
        <v>0</v>
      </c>
      <c r="W4" s="139">
        <f t="shared" ref="W4:W24" si="10">V4*$J$26/4</f>
        <v>0</v>
      </c>
      <c r="X4" s="139">
        <v>0</v>
      </c>
      <c r="Y4" s="139">
        <f t="shared" ref="Y4:Y24" si="11">X4*$J$26/4</f>
        <v>0</v>
      </c>
      <c r="Z4" s="139">
        <v>0</v>
      </c>
      <c r="AA4" s="139"/>
      <c r="AB4" s="139">
        <v>0</v>
      </c>
      <c r="AC4" s="139"/>
      <c r="AD4" s="139">
        <v>0</v>
      </c>
      <c r="AE4" s="139">
        <f t="shared" ref="AE4:AE24" si="12">AD4*$AD$26/4</f>
        <v>0</v>
      </c>
      <c r="AF4" s="139">
        <v>0</v>
      </c>
      <c r="AG4" s="139">
        <f t="shared" ref="AG4:AG24" si="13">AF4*$AD$26/3</f>
        <v>0</v>
      </c>
      <c r="AH4" s="139">
        <v>0</v>
      </c>
      <c r="AI4" s="139">
        <f t="shared" ref="AI4:AI24" si="14">AH4*$AD$26/3</f>
        <v>0</v>
      </c>
      <c r="AJ4" s="139">
        <v>0</v>
      </c>
      <c r="AK4" s="139">
        <f t="shared" ref="AK4:AK24" si="15">AJ4*$AD$26/5</f>
        <v>0</v>
      </c>
      <c r="AL4" s="139">
        <v>0</v>
      </c>
      <c r="AM4" s="139">
        <f t="shared" ref="AM4:AM24" si="16">AL4*$AD$26/5</f>
        <v>0</v>
      </c>
      <c r="AN4" s="139">
        <v>0</v>
      </c>
      <c r="AO4" s="139"/>
      <c r="AP4" s="139">
        <v>0</v>
      </c>
      <c r="AQ4" s="139"/>
      <c r="AR4" s="139">
        <v>0</v>
      </c>
      <c r="AS4" s="139"/>
      <c r="AT4" s="139">
        <v>0</v>
      </c>
      <c r="AU4" s="139">
        <f t="shared" ref="AU4:AU24" si="17">AT4*$AZ$26/4</f>
        <v>0</v>
      </c>
      <c r="AV4" s="139">
        <v>0</v>
      </c>
      <c r="AW4" s="139"/>
      <c r="AX4" s="139">
        <v>0</v>
      </c>
      <c r="AY4" s="139"/>
      <c r="AZ4" s="139">
        <v>0</v>
      </c>
      <c r="BA4" s="139">
        <f t="shared" ref="BA4:BA24" si="18">AZ4*$AZ$26/6</f>
        <v>0</v>
      </c>
      <c r="BB4" s="139">
        <v>0</v>
      </c>
      <c r="BC4" s="139">
        <f t="shared" ref="BC4:BC24" si="19">BB4*$AZ$26/7</f>
        <v>0</v>
      </c>
    </row>
    <row r="5" spans="1:55" s="141" customFormat="1" x14ac:dyDescent="0.35">
      <c r="A5" s="138">
        <v>625</v>
      </c>
      <c r="B5" s="139">
        <v>2.9</v>
      </c>
      <c r="C5" s="193">
        <f t="shared" si="0"/>
        <v>2.8068633923501053E-5</v>
      </c>
      <c r="D5" s="139">
        <v>11.32</v>
      </c>
      <c r="E5" s="139">
        <f t="shared" si="1"/>
        <v>1.0956446069449378E-4</v>
      </c>
      <c r="F5" s="139">
        <v>0</v>
      </c>
      <c r="G5" s="139">
        <f t="shared" si="2"/>
        <v>0</v>
      </c>
      <c r="H5" s="139">
        <v>0</v>
      </c>
      <c r="I5" s="139">
        <f t="shared" si="3"/>
        <v>0</v>
      </c>
      <c r="J5" s="139">
        <v>0</v>
      </c>
      <c r="K5" s="139">
        <f t="shared" si="4"/>
        <v>0</v>
      </c>
      <c r="L5" s="139">
        <v>0</v>
      </c>
      <c r="M5" s="139">
        <f t="shared" si="5"/>
        <v>0</v>
      </c>
      <c r="N5" s="139">
        <v>0</v>
      </c>
      <c r="O5" s="139">
        <f t="shared" si="6"/>
        <v>0</v>
      </c>
      <c r="P5" s="139">
        <v>0</v>
      </c>
      <c r="Q5" s="139">
        <f t="shared" si="7"/>
        <v>0</v>
      </c>
      <c r="R5" s="139">
        <v>0</v>
      </c>
      <c r="S5" s="139">
        <f t="shared" si="8"/>
        <v>0</v>
      </c>
      <c r="T5" s="139">
        <v>0</v>
      </c>
      <c r="U5" s="139">
        <f t="shared" si="9"/>
        <v>0</v>
      </c>
      <c r="V5" s="139">
        <v>0</v>
      </c>
      <c r="W5" s="139">
        <f t="shared" si="10"/>
        <v>0</v>
      </c>
      <c r="X5" s="139">
        <v>0</v>
      </c>
      <c r="Y5" s="139">
        <f t="shared" si="11"/>
        <v>0</v>
      </c>
      <c r="Z5" s="139">
        <v>0</v>
      </c>
      <c r="AA5" s="139"/>
      <c r="AB5" s="139">
        <v>0</v>
      </c>
      <c r="AC5" s="139"/>
      <c r="AD5" s="139">
        <v>0</v>
      </c>
      <c r="AE5" s="139">
        <f t="shared" si="12"/>
        <v>0</v>
      </c>
      <c r="AF5" s="139">
        <v>0</v>
      </c>
      <c r="AG5" s="139">
        <f t="shared" si="13"/>
        <v>0</v>
      </c>
      <c r="AH5" s="139">
        <v>0</v>
      </c>
      <c r="AI5" s="139">
        <f t="shared" si="14"/>
        <v>0</v>
      </c>
      <c r="AJ5" s="139">
        <v>0</v>
      </c>
      <c r="AK5" s="139">
        <f t="shared" si="15"/>
        <v>0</v>
      </c>
      <c r="AL5" s="139">
        <v>0</v>
      </c>
      <c r="AM5" s="139">
        <f t="shared" si="16"/>
        <v>0</v>
      </c>
      <c r="AN5" s="139">
        <v>0</v>
      </c>
      <c r="AO5" s="139"/>
      <c r="AP5" s="139">
        <v>0</v>
      </c>
      <c r="AQ5" s="139"/>
      <c r="AR5" s="139">
        <v>0</v>
      </c>
      <c r="AS5" s="139"/>
      <c r="AT5" s="139">
        <v>0</v>
      </c>
      <c r="AU5" s="139">
        <f t="shared" si="17"/>
        <v>0</v>
      </c>
      <c r="AV5" s="139">
        <v>0</v>
      </c>
      <c r="AW5" s="139"/>
      <c r="AX5" s="139">
        <v>0</v>
      </c>
      <c r="AY5" s="139"/>
      <c r="AZ5" s="139">
        <v>0</v>
      </c>
      <c r="BA5" s="139">
        <f t="shared" si="18"/>
        <v>0</v>
      </c>
      <c r="BB5" s="139">
        <v>0</v>
      </c>
      <c r="BC5" s="139">
        <f t="shared" si="19"/>
        <v>0</v>
      </c>
    </row>
    <row r="6" spans="1:55" s="141" customFormat="1" x14ac:dyDescent="0.35">
      <c r="A6" s="138">
        <v>650</v>
      </c>
      <c r="B6" s="139">
        <v>2.9</v>
      </c>
      <c r="C6" s="193">
        <f t="shared" si="0"/>
        <v>2.8068633923501053E-5</v>
      </c>
      <c r="D6" s="139">
        <v>14.1</v>
      </c>
      <c r="E6" s="139">
        <f t="shared" si="1"/>
        <v>1.3647163390391893E-4</v>
      </c>
      <c r="F6" s="139">
        <v>0</v>
      </c>
      <c r="G6" s="139">
        <f t="shared" si="2"/>
        <v>0</v>
      </c>
      <c r="H6" s="139">
        <v>0</v>
      </c>
      <c r="I6" s="139">
        <f t="shared" si="3"/>
        <v>0</v>
      </c>
      <c r="J6" s="139">
        <v>0</v>
      </c>
      <c r="K6" s="139">
        <f t="shared" si="4"/>
        <v>0</v>
      </c>
      <c r="L6" s="139">
        <v>0</v>
      </c>
      <c r="M6" s="139">
        <f t="shared" si="5"/>
        <v>0</v>
      </c>
      <c r="N6" s="139">
        <v>0</v>
      </c>
      <c r="O6" s="139">
        <f t="shared" si="6"/>
        <v>0</v>
      </c>
      <c r="P6" s="139">
        <v>0</v>
      </c>
      <c r="Q6" s="139">
        <f t="shared" si="7"/>
        <v>0</v>
      </c>
      <c r="R6" s="139">
        <v>0</v>
      </c>
      <c r="S6" s="139">
        <f t="shared" si="8"/>
        <v>0</v>
      </c>
      <c r="T6" s="139">
        <v>0</v>
      </c>
      <c r="U6" s="139">
        <f t="shared" si="9"/>
        <v>0</v>
      </c>
      <c r="V6" s="139">
        <v>0</v>
      </c>
      <c r="W6" s="139">
        <f t="shared" si="10"/>
        <v>0</v>
      </c>
      <c r="X6" s="139">
        <v>0</v>
      </c>
      <c r="Y6" s="139">
        <f t="shared" si="11"/>
        <v>0</v>
      </c>
      <c r="Z6" s="139">
        <v>0</v>
      </c>
      <c r="AA6" s="139"/>
      <c r="AB6" s="139">
        <v>0</v>
      </c>
      <c r="AC6" s="139"/>
      <c r="AD6" s="139">
        <v>0</v>
      </c>
      <c r="AE6" s="139">
        <f t="shared" si="12"/>
        <v>0</v>
      </c>
      <c r="AF6" s="139">
        <v>0</v>
      </c>
      <c r="AG6" s="139">
        <f t="shared" si="13"/>
        <v>0</v>
      </c>
      <c r="AH6" s="139">
        <v>0</v>
      </c>
      <c r="AI6" s="139">
        <f t="shared" si="14"/>
        <v>0</v>
      </c>
      <c r="AJ6" s="139">
        <v>0</v>
      </c>
      <c r="AK6" s="139">
        <f t="shared" si="15"/>
        <v>0</v>
      </c>
      <c r="AL6" s="139">
        <v>0</v>
      </c>
      <c r="AM6" s="139">
        <f t="shared" si="16"/>
        <v>0</v>
      </c>
      <c r="AN6" s="139">
        <v>0</v>
      </c>
      <c r="AO6" s="139"/>
      <c r="AP6" s="139">
        <v>0</v>
      </c>
      <c r="AQ6" s="139"/>
      <c r="AR6" s="139">
        <v>0</v>
      </c>
      <c r="AS6" s="139"/>
      <c r="AT6" s="139">
        <v>0</v>
      </c>
      <c r="AU6" s="139">
        <f t="shared" si="17"/>
        <v>0</v>
      </c>
      <c r="AV6" s="139">
        <v>0</v>
      </c>
      <c r="AW6" s="139"/>
      <c r="AX6" s="139">
        <v>0</v>
      </c>
      <c r="AY6" s="139"/>
      <c r="AZ6" s="139">
        <v>0</v>
      </c>
      <c r="BA6" s="139">
        <f t="shared" si="18"/>
        <v>0</v>
      </c>
      <c r="BB6" s="139">
        <v>0</v>
      </c>
      <c r="BC6" s="139">
        <f t="shared" si="19"/>
        <v>0</v>
      </c>
    </row>
    <row r="7" spans="1:55" s="141" customFormat="1" x14ac:dyDescent="0.35">
      <c r="A7" s="138">
        <v>675</v>
      </c>
      <c r="B7" s="139">
        <v>10.1</v>
      </c>
      <c r="C7" s="193">
        <f t="shared" si="0"/>
        <v>9.7756276768055391E-5</v>
      </c>
      <c r="D7" s="139">
        <v>25.1</v>
      </c>
      <c r="E7" s="139">
        <f t="shared" si="1"/>
        <v>2.4293886602754362E-4</v>
      </c>
      <c r="F7" s="139">
        <v>0</v>
      </c>
      <c r="G7" s="139">
        <f t="shared" si="2"/>
        <v>0</v>
      </c>
      <c r="H7" s="139">
        <v>0</v>
      </c>
      <c r="I7" s="139">
        <f t="shared" si="3"/>
        <v>0</v>
      </c>
      <c r="J7" s="139">
        <v>0</v>
      </c>
      <c r="K7" s="139">
        <f t="shared" si="4"/>
        <v>0</v>
      </c>
      <c r="L7" s="139">
        <v>0</v>
      </c>
      <c r="M7" s="139">
        <f t="shared" si="5"/>
        <v>0</v>
      </c>
      <c r="N7" s="139">
        <v>0</v>
      </c>
      <c r="O7" s="139">
        <f t="shared" si="6"/>
        <v>0</v>
      </c>
      <c r="P7" s="139">
        <v>0</v>
      </c>
      <c r="Q7" s="139">
        <f t="shared" si="7"/>
        <v>0</v>
      </c>
      <c r="R7" s="139">
        <v>0</v>
      </c>
      <c r="S7" s="139">
        <f t="shared" si="8"/>
        <v>0</v>
      </c>
      <c r="T7" s="139">
        <v>0</v>
      </c>
      <c r="U7" s="139">
        <f t="shared" si="9"/>
        <v>0</v>
      </c>
      <c r="V7" s="139">
        <v>0</v>
      </c>
      <c r="W7" s="139">
        <f t="shared" si="10"/>
        <v>0</v>
      </c>
      <c r="X7" s="139">
        <v>0</v>
      </c>
      <c r="Y7" s="139">
        <f t="shared" si="11"/>
        <v>0</v>
      </c>
      <c r="Z7" s="139">
        <v>0</v>
      </c>
      <c r="AA7" s="139"/>
      <c r="AB7" s="139">
        <v>0</v>
      </c>
      <c r="AC7" s="139"/>
      <c r="AD7" s="139">
        <v>0</v>
      </c>
      <c r="AE7" s="139">
        <f t="shared" si="12"/>
        <v>0</v>
      </c>
      <c r="AF7" s="139">
        <v>0</v>
      </c>
      <c r="AG7" s="139">
        <f t="shared" si="13"/>
        <v>0</v>
      </c>
      <c r="AH7" s="139">
        <v>0</v>
      </c>
      <c r="AI7" s="139">
        <f t="shared" si="14"/>
        <v>0</v>
      </c>
      <c r="AJ7" s="139">
        <v>0</v>
      </c>
      <c r="AK7" s="139">
        <f t="shared" si="15"/>
        <v>0</v>
      </c>
      <c r="AL7" s="139">
        <v>0</v>
      </c>
      <c r="AM7" s="139">
        <f t="shared" si="16"/>
        <v>0</v>
      </c>
      <c r="AN7" s="139">
        <v>0</v>
      </c>
      <c r="AO7" s="139"/>
      <c r="AP7" s="139">
        <v>0</v>
      </c>
      <c r="AQ7" s="139"/>
      <c r="AR7" s="139">
        <v>0</v>
      </c>
      <c r="AS7" s="139"/>
      <c r="AT7" s="139">
        <v>0</v>
      </c>
      <c r="AU7" s="139">
        <f t="shared" si="17"/>
        <v>0</v>
      </c>
      <c r="AV7" s="139">
        <v>0</v>
      </c>
      <c r="AW7" s="139"/>
      <c r="AX7" s="139">
        <v>0</v>
      </c>
      <c r="AY7" s="139"/>
      <c r="AZ7" s="139">
        <v>0</v>
      </c>
      <c r="BA7" s="139">
        <f t="shared" si="18"/>
        <v>0</v>
      </c>
      <c r="BB7" s="139">
        <v>0</v>
      </c>
      <c r="BC7" s="139">
        <f t="shared" si="19"/>
        <v>0</v>
      </c>
    </row>
    <row r="8" spans="1:55" s="141" customFormat="1" x14ac:dyDescent="0.35">
      <c r="A8" s="138">
        <v>700</v>
      </c>
      <c r="B8" s="139">
        <v>10</v>
      </c>
      <c r="C8" s="193">
        <f t="shared" si="0"/>
        <v>9.6788392839658802E-5</v>
      </c>
      <c r="D8" s="139">
        <v>36.1</v>
      </c>
      <c r="E8" s="139">
        <f t="shared" si="1"/>
        <v>3.4940609815116831E-4</v>
      </c>
      <c r="F8" s="139">
        <v>0</v>
      </c>
      <c r="G8" s="139">
        <f t="shared" si="2"/>
        <v>0</v>
      </c>
      <c r="H8" s="139">
        <v>0</v>
      </c>
      <c r="I8" s="139">
        <f t="shared" si="3"/>
        <v>0</v>
      </c>
      <c r="J8" s="139">
        <v>0</v>
      </c>
      <c r="K8" s="139">
        <f t="shared" si="4"/>
        <v>0</v>
      </c>
      <c r="L8" s="139">
        <v>0</v>
      </c>
      <c r="M8" s="139">
        <f t="shared" si="5"/>
        <v>0</v>
      </c>
      <c r="N8" s="139">
        <v>0</v>
      </c>
      <c r="O8" s="139">
        <f t="shared" si="6"/>
        <v>0</v>
      </c>
      <c r="P8" s="139">
        <v>0</v>
      </c>
      <c r="Q8" s="139">
        <f t="shared" si="7"/>
        <v>0</v>
      </c>
      <c r="R8" s="139">
        <v>0</v>
      </c>
      <c r="S8" s="139">
        <f t="shared" si="8"/>
        <v>0</v>
      </c>
      <c r="T8" s="139">
        <v>0</v>
      </c>
      <c r="U8" s="139">
        <f t="shared" si="9"/>
        <v>0</v>
      </c>
      <c r="V8" s="139">
        <v>0</v>
      </c>
      <c r="W8" s="139">
        <f t="shared" si="10"/>
        <v>0</v>
      </c>
      <c r="X8" s="139">
        <v>0</v>
      </c>
      <c r="Y8" s="139">
        <f t="shared" si="11"/>
        <v>0</v>
      </c>
      <c r="Z8" s="139">
        <v>0</v>
      </c>
      <c r="AA8" s="139"/>
      <c r="AB8" s="139">
        <v>0</v>
      </c>
      <c r="AC8" s="139"/>
      <c r="AD8" s="139">
        <v>0</v>
      </c>
      <c r="AE8" s="139">
        <f t="shared" si="12"/>
        <v>0</v>
      </c>
      <c r="AF8" s="139">
        <v>0</v>
      </c>
      <c r="AG8" s="139">
        <f t="shared" si="13"/>
        <v>0</v>
      </c>
      <c r="AH8" s="139">
        <v>0</v>
      </c>
      <c r="AI8" s="139">
        <f t="shared" si="14"/>
        <v>0</v>
      </c>
      <c r="AJ8" s="139">
        <v>0</v>
      </c>
      <c r="AK8" s="139">
        <f t="shared" si="15"/>
        <v>0</v>
      </c>
      <c r="AL8" s="139">
        <v>0</v>
      </c>
      <c r="AM8" s="139">
        <f t="shared" si="16"/>
        <v>0</v>
      </c>
      <c r="AN8" s="139">
        <v>0</v>
      </c>
      <c r="AO8" s="139"/>
      <c r="AP8" s="139">
        <v>0</v>
      </c>
      <c r="AQ8" s="139"/>
      <c r="AR8" s="139">
        <v>0</v>
      </c>
      <c r="AS8" s="139"/>
      <c r="AT8" s="139">
        <v>0</v>
      </c>
      <c r="AU8" s="139">
        <f t="shared" si="17"/>
        <v>0</v>
      </c>
      <c r="AV8" s="139">
        <v>0</v>
      </c>
      <c r="AW8" s="139"/>
      <c r="AX8" s="139">
        <v>0</v>
      </c>
      <c r="AY8" s="139"/>
      <c r="AZ8" s="139">
        <v>0</v>
      </c>
      <c r="BA8" s="139">
        <f t="shared" si="18"/>
        <v>0</v>
      </c>
      <c r="BB8" s="139">
        <v>0</v>
      </c>
      <c r="BC8" s="139">
        <f t="shared" si="19"/>
        <v>0</v>
      </c>
    </row>
    <row r="9" spans="1:55" s="141" customFormat="1" x14ac:dyDescent="0.35">
      <c r="A9" s="138">
        <v>725</v>
      </c>
      <c r="B9" s="139">
        <v>10.5</v>
      </c>
      <c r="C9" s="193">
        <f t="shared" si="0"/>
        <v>1.0162781248164175E-4</v>
      </c>
      <c r="D9" s="139">
        <v>48.5</v>
      </c>
      <c r="E9" s="139">
        <f t="shared" si="1"/>
        <v>4.694237052723452E-4</v>
      </c>
      <c r="F9" s="139">
        <v>0</v>
      </c>
      <c r="G9" s="139">
        <f t="shared" si="2"/>
        <v>0</v>
      </c>
      <c r="H9" s="139">
        <v>0</v>
      </c>
      <c r="I9" s="139">
        <f t="shared" si="3"/>
        <v>0</v>
      </c>
      <c r="J9" s="139">
        <v>0</v>
      </c>
      <c r="K9" s="139">
        <f t="shared" si="4"/>
        <v>0</v>
      </c>
      <c r="L9" s="139">
        <v>0</v>
      </c>
      <c r="M9" s="139">
        <f t="shared" si="5"/>
        <v>0</v>
      </c>
      <c r="N9" s="139">
        <v>0</v>
      </c>
      <c r="O9" s="139">
        <f t="shared" si="6"/>
        <v>0</v>
      </c>
      <c r="P9" s="139">
        <v>0</v>
      </c>
      <c r="Q9" s="139">
        <f t="shared" si="7"/>
        <v>0</v>
      </c>
      <c r="R9" s="139">
        <v>0</v>
      </c>
      <c r="S9" s="139">
        <f t="shared" si="8"/>
        <v>0</v>
      </c>
      <c r="T9" s="139">
        <v>0</v>
      </c>
      <c r="U9" s="139">
        <f t="shared" si="9"/>
        <v>0</v>
      </c>
      <c r="V9" s="139">
        <v>0</v>
      </c>
      <c r="W9" s="139">
        <f t="shared" si="10"/>
        <v>0</v>
      </c>
      <c r="X9" s="139">
        <v>0</v>
      </c>
      <c r="Y9" s="139">
        <f t="shared" si="11"/>
        <v>0</v>
      </c>
      <c r="Z9" s="139">
        <v>0</v>
      </c>
      <c r="AA9" s="139"/>
      <c r="AB9" s="139">
        <v>0</v>
      </c>
      <c r="AC9" s="139"/>
      <c r="AD9" s="139">
        <v>0</v>
      </c>
      <c r="AE9" s="139">
        <f t="shared" si="12"/>
        <v>0</v>
      </c>
      <c r="AF9" s="139">
        <v>0</v>
      </c>
      <c r="AG9" s="139">
        <f t="shared" si="13"/>
        <v>0</v>
      </c>
      <c r="AH9" s="139">
        <v>0</v>
      </c>
      <c r="AI9" s="139">
        <f t="shared" si="14"/>
        <v>0</v>
      </c>
      <c r="AJ9" s="139">
        <v>0</v>
      </c>
      <c r="AK9" s="139">
        <f t="shared" si="15"/>
        <v>0</v>
      </c>
      <c r="AL9" s="139">
        <v>0</v>
      </c>
      <c r="AM9" s="139">
        <f t="shared" si="16"/>
        <v>0</v>
      </c>
      <c r="AN9" s="139">
        <v>0</v>
      </c>
      <c r="AO9" s="139"/>
      <c r="AP9" s="139">
        <v>0</v>
      </c>
      <c r="AQ9" s="139"/>
      <c r="AR9" s="139">
        <v>0</v>
      </c>
      <c r="AS9" s="139"/>
      <c r="AT9" s="139">
        <v>0</v>
      </c>
      <c r="AU9" s="139">
        <f t="shared" si="17"/>
        <v>0</v>
      </c>
      <c r="AV9" s="139">
        <v>0</v>
      </c>
      <c r="AW9" s="139"/>
      <c r="AX9" s="139">
        <v>0</v>
      </c>
      <c r="AY9" s="139"/>
      <c r="AZ9" s="139">
        <v>0</v>
      </c>
      <c r="BA9" s="139">
        <f t="shared" si="18"/>
        <v>0</v>
      </c>
      <c r="BB9" s="139">
        <v>0</v>
      </c>
      <c r="BC9" s="139">
        <f t="shared" si="19"/>
        <v>0</v>
      </c>
    </row>
    <row r="10" spans="1:55" s="141" customFormat="1" x14ac:dyDescent="0.35">
      <c r="A10" s="138">
        <v>750</v>
      </c>
      <c r="B10" s="139">
        <v>20.71</v>
      </c>
      <c r="C10" s="193">
        <f t="shared" si="0"/>
        <v>2.0044876157093339E-4</v>
      </c>
      <c r="D10" s="139">
        <v>78.2</v>
      </c>
      <c r="E10" s="139">
        <f t="shared" si="1"/>
        <v>7.5688523200613186E-4</v>
      </c>
      <c r="F10" s="139">
        <v>0</v>
      </c>
      <c r="G10" s="139">
        <f t="shared" si="2"/>
        <v>0</v>
      </c>
      <c r="H10" s="139">
        <v>0</v>
      </c>
      <c r="I10" s="139">
        <f t="shared" si="3"/>
        <v>0</v>
      </c>
      <c r="J10" s="139">
        <v>0</v>
      </c>
      <c r="K10" s="139">
        <f t="shared" si="4"/>
        <v>0</v>
      </c>
      <c r="L10" s="139">
        <v>0</v>
      </c>
      <c r="M10" s="139">
        <f t="shared" si="5"/>
        <v>0</v>
      </c>
      <c r="N10" s="139">
        <v>0</v>
      </c>
      <c r="O10" s="139">
        <f t="shared" si="6"/>
        <v>0</v>
      </c>
      <c r="P10" s="139">
        <v>0</v>
      </c>
      <c r="Q10" s="139">
        <f t="shared" si="7"/>
        <v>0</v>
      </c>
      <c r="R10" s="139">
        <v>0</v>
      </c>
      <c r="S10" s="139">
        <f t="shared" si="8"/>
        <v>0</v>
      </c>
      <c r="T10" s="139">
        <v>0</v>
      </c>
      <c r="U10" s="139">
        <f t="shared" si="9"/>
        <v>0</v>
      </c>
      <c r="V10" s="139">
        <v>0</v>
      </c>
      <c r="W10" s="139">
        <f t="shared" si="10"/>
        <v>0</v>
      </c>
      <c r="X10" s="139">
        <v>0</v>
      </c>
      <c r="Y10" s="139">
        <f t="shared" si="11"/>
        <v>0</v>
      </c>
      <c r="Z10" s="139">
        <v>0</v>
      </c>
      <c r="AA10" s="139"/>
      <c r="AB10" s="139">
        <v>0</v>
      </c>
      <c r="AC10" s="139"/>
      <c r="AD10" s="139">
        <v>0</v>
      </c>
      <c r="AE10" s="139">
        <f t="shared" si="12"/>
        <v>0</v>
      </c>
      <c r="AF10" s="139">
        <v>0</v>
      </c>
      <c r="AG10" s="139">
        <f t="shared" si="13"/>
        <v>0</v>
      </c>
      <c r="AH10" s="139">
        <v>0</v>
      </c>
      <c r="AI10" s="139">
        <f t="shared" si="14"/>
        <v>0</v>
      </c>
      <c r="AJ10" s="139">
        <v>0</v>
      </c>
      <c r="AK10" s="139">
        <f t="shared" si="15"/>
        <v>0</v>
      </c>
      <c r="AL10" s="139">
        <v>0</v>
      </c>
      <c r="AM10" s="139">
        <f t="shared" si="16"/>
        <v>0</v>
      </c>
      <c r="AN10" s="139">
        <v>0</v>
      </c>
      <c r="AO10" s="139"/>
      <c r="AP10" s="139">
        <v>0</v>
      </c>
      <c r="AQ10" s="139"/>
      <c r="AR10" s="139">
        <v>0</v>
      </c>
      <c r="AS10" s="139"/>
      <c r="AT10" s="139">
        <v>0</v>
      </c>
      <c r="AU10" s="139">
        <f t="shared" si="17"/>
        <v>0</v>
      </c>
      <c r="AV10" s="139">
        <v>0</v>
      </c>
      <c r="AW10" s="139"/>
      <c r="AX10" s="139">
        <v>0</v>
      </c>
      <c r="AY10" s="139"/>
      <c r="AZ10" s="139">
        <v>0</v>
      </c>
      <c r="BA10" s="139">
        <f t="shared" si="18"/>
        <v>0</v>
      </c>
      <c r="BB10" s="139">
        <v>0</v>
      </c>
      <c r="BC10" s="139">
        <f t="shared" si="19"/>
        <v>0</v>
      </c>
    </row>
    <row r="11" spans="1:55" s="141" customFormat="1" x14ac:dyDescent="0.35">
      <c r="A11" s="138">
        <v>775</v>
      </c>
      <c r="B11" s="139">
        <v>32.4</v>
      </c>
      <c r="C11" s="193">
        <f t="shared" si="0"/>
        <v>3.1359439280049454E-4</v>
      </c>
      <c r="D11" s="139">
        <v>115.3</v>
      </c>
      <c r="E11" s="139">
        <f t="shared" si="1"/>
        <v>1.1159701694412661E-3</v>
      </c>
      <c r="F11" s="139">
        <v>0</v>
      </c>
      <c r="G11" s="139">
        <f t="shared" si="2"/>
        <v>0</v>
      </c>
      <c r="H11" s="139">
        <v>0</v>
      </c>
      <c r="I11" s="139">
        <f t="shared" si="3"/>
        <v>0</v>
      </c>
      <c r="J11" s="139">
        <v>0</v>
      </c>
      <c r="K11" s="139">
        <f t="shared" si="4"/>
        <v>0</v>
      </c>
      <c r="L11" s="139">
        <v>0</v>
      </c>
      <c r="M11" s="139">
        <f t="shared" si="5"/>
        <v>0</v>
      </c>
      <c r="N11" s="139">
        <v>0</v>
      </c>
      <c r="O11" s="139">
        <f t="shared" si="6"/>
        <v>0</v>
      </c>
      <c r="P11" s="139">
        <v>0</v>
      </c>
      <c r="Q11" s="139">
        <f t="shared" si="7"/>
        <v>0</v>
      </c>
      <c r="R11" s="139">
        <v>0</v>
      </c>
      <c r="S11" s="139">
        <f t="shared" si="8"/>
        <v>0</v>
      </c>
      <c r="T11" s="139">
        <v>0</v>
      </c>
      <c r="U11" s="139">
        <f t="shared" si="9"/>
        <v>0</v>
      </c>
      <c r="V11" s="139">
        <v>0</v>
      </c>
      <c r="W11" s="139">
        <f t="shared" si="10"/>
        <v>0</v>
      </c>
      <c r="X11" s="139">
        <v>0</v>
      </c>
      <c r="Y11" s="139">
        <f t="shared" si="11"/>
        <v>0</v>
      </c>
      <c r="Z11" s="139">
        <v>0</v>
      </c>
      <c r="AA11" s="139"/>
      <c r="AB11" s="139">
        <v>0</v>
      </c>
      <c r="AC11" s="139"/>
      <c r="AD11" s="139">
        <v>0</v>
      </c>
      <c r="AE11" s="139">
        <f t="shared" si="12"/>
        <v>0</v>
      </c>
      <c r="AF11" s="139">
        <v>0</v>
      </c>
      <c r="AG11" s="139">
        <f t="shared" si="13"/>
        <v>0</v>
      </c>
      <c r="AH11" s="139">
        <v>0</v>
      </c>
      <c r="AI11" s="139">
        <f t="shared" si="14"/>
        <v>0</v>
      </c>
      <c r="AJ11" s="139">
        <v>0</v>
      </c>
      <c r="AK11" s="139">
        <f t="shared" si="15"/>
        <v>0</v>
      </c>
      <c r="AL11" s="139">
        <v>0</v>
      </c>
      <c r="AM11" s="139">
        <f t="shared" si="16"/>
        <v>0</v>
      </c>
      <c r="AN11" s="139">
        <v>0</v>
      </c>
      <c r="AO11" s="139"/>
      <c r="AP11" s="139">
        <v>0</v>
      </c>
      <c r="AQ11" s="139"/>
      <c r="AR11" s="139">
        <v>0</v>
      </c>
      <c r="AS11" s="139"/>
      <c r="AT11" s="139">
        <v>0</v>
      </c>
      <c r="AU11" s="139">
        <f t="shared" si="17"/>
        <v>0</v>
      </c>
      <c r="AV11" s="139">
        <v>0</v>
      </c>
      <c r="AW11" s="139"/>
      <c r="AX11" s="139">
        <v>0</v>
      </c>
      <c r="AY11" s="139"/>
      <c r="AZ11" s="139">
        <v>0</v>
      </c>
      <c r="BA11" s="139">
        <f t="shared" si="18"/>
        <v>0</v>
      </c>
      <c r="BB11" s="139">
        <v>0</v>
      </c>
      <c r="BC11" s="139">
        <f t="shared" si="19"/>
        <v>0</v>
      </c>
    </row>
    <row r="12" spans="1:55" s="141" customFormat="1" x14ac:dyDescent="0.35">
      <c r="A12" s="138">
        <v>800</v>
      </c>
      <c r="B12" s="139">
        <v>54</v>
      </c>
      <c r="C12" s="193">
        <f t="shared" si="0"/>
        <v>5.2265732133415757E-4</v>
      </c>
      <c r="D12" s="139">
        <v>183.2</v>
      </c>
      <c r="E12" s="139">
        <f t="shared" si="1"/>
        <v>1.7731633568225493E-3</v>
      </c>
      <c r="F12" s="139">
        <v>0</v>
      </c>
      <c r="G12" s="139">
        <f t="shared" si="2"/>
        <v>0</v>
      </c>
      <c r="H12" s="139">
        <v>0</v>
      </c>
      <c r="I12" s="139">
        <f t="shared" si="3"/>
        <v>0</v>
      </c>
      <c r="J12" s="139">
        <v>0</v>
      </c>
      <c r="K12" s="139">
        <f t="shared" si="4"/>
        <v>0</v>
      </c>
      <c r="L12" s="139">
        <v>0</v>
      </c>
      <c r="M12" s="139">
        <f t="shared" si="5"/>
        <v>0</v>
      </c>
      <c r="N12" s="139">
        <v>0</v>
      </c>
      <c r="O12" s="139">
        <f t="shared" si="6"/>
        <v>0</v>
      </c>
      <c r="P12" s="139">
        <v>0</v>
      </c>
      <c r="Q12" s="139">
        <f t="shared" si="7"/>
        <v>0</v>
      </c>
      <c r="R12" s="139">
        <v>0</v>
      </c>
      <c r="S12" s="139">
        <f t="shared" si="8"/>
        <v>0</v>
      </c>
      <c r="T12" s="139">
        <v>0</v>
      </c>
      <c r="U12" s="139">
        <f t="shared" si="9"/>
        <v>0</v>
      </c>
      <c r="V12" s="139">
        <v>0</v>
      </c>
      <c r="W12" s="139">
        <f t="shared" si="10"/>
        <v>0</v>
      </c>
      <c r="X12" s="139">
        <v>0</v>
      </c>
      <c r="Y12" s="139">
        <f t="shared" si="11"/>
        <v>0</v>
      </c>
      <c r="Z12" s="139">
        <v>0</v>
      </c>
      <c r="AA12" s="139"/>
      <c r="AB12" s="139">
        <v>0</v>
      </c>
      <c r="AC12" s="139"/>
      <c r="AD12" s="139">
        <v>0</v>
      </c>
      <c r="AE12" s="139">
        <f t="shared" si="12"/>
        <v>0</v>
      </c>
      <c r="AF12" s="139">
        <v>0</v>
      </c>
      <c r="AG12" s="139">
        <f t="shared" si="13"/>
        <v>0</v>
      </c>
      <c r="AH12" s="139">
        <v>0</v>
      </c>
      <c r="AI12" s="139">
        <f t="shared" si="14"/>
        <v>0</v>
      </c>
      <c r="AJ12" s="139">
        <v>0</v>
      </c>
      <c r="AK12" s="139">
        <f t="shared" si="15"/>
        <v>0</v>
      </c>
      <c r="AL12" s="139">
        <v>0</v>
      </c>
      <c r="AM12" s="139">
        <f t="shared" si="16"/>
        <v>0</v>
      </c>
      <c r="AN12" s="139">
        <v>0</v>
      </c>
      <c r="AO12" s="139"/>
      <c r="AP12" s="139">
        <v>0</v>
      </c>
      <c r="AQ12" s="139"/>
      <c r="AR12" s="139">
        <v>0</v>
      </c>
      <c r="AS12" s="139"/>
      <c r="AT12" s="139">
        <v>0</v>
      </c>
      <c r="AU12" s="139">
        <f t="shared" si="17"/>
        <v>0</v>
      </c>
      <c r="AV12" s="139">
        <v>0</v>
      </c>
      <c r="AW12" s="139"/>
      <c r="AX12" s="139">
        <v>0</v>
      </c>
      <c r="AY12" s="139"/>
      <c r="AZ12" s="139">
        <v>0</v>
      </c>
      <c r="BA12" s="139">
        <f t="shared" si="18"/>
        <v>0</v>
      </c>
      <c r="BB12" s="139">
        <v>0</v>
      </c>
      <c r="BC12" s="139">
        <f t="shared" si="19"/>
        <v>0</v>
      </c>
    </row>
    <row r="13" spans="1:55" s="141" customFormat="1" x14ac:dyDescent="0.35">
      <c r="A13" s="138">
        <v>825</v>
      </c>
      <c r="B13" s="139">
        <v>88</v>
      </c>
      <c r="C13" s="193">
        <f t="shared" si="0"/>
        <v>8.5173785698899754E-4</v>
      </c>
      <c r="D13" s="139">
        <v>285.60000000000002</v>
      </c>
      <c r="E13" s="139">
        <f t="shared" si="1"/>
        <v>2.7642764995006557E-3</v>
      </c>
      <c r="F13" s="139">
        <v>0</v>
      </c>
      <c r="G13" s="139">
        <f t="shared" si="2"/>
        <v>0</v>
      </c>
      <c r="H13" s="139">
        <v>0</v>
      </c>
      <c r="I13" s="139">
        <f t="shared" si="3"/>
        <v>0</v>
      </c>
      <c r="J13" s="139">
        <v>0</v>
      </c>
      <c r="K13" s="139">
        <f t="shared" si="4"/>
        <v>0</v>
      </c>
      <c r="L13" s="139">
        <v>0</v>
      </c>
      <c r="M13" s="139">
        <f t="shared" si="5"/>
        <v>0</v>
      </c>
      <c r="N13" s="139">
        <v>0</v>
      </c>
      <c r="O13" s="139">
        <f t="shared" si="6"/>
        <v>0</v>
      </c>
      <c r="P13" s="139">
        <v>0</v>
      </c>
      <c r="Q13" s="139">
        <f t="shared" si="7"/>
        <v>0</v>
      </c>
      <c r="R13" s="139">
        <v>0</v>
      </c>
      <c r="S13" s="139">
        <f t="shared" si="8"/>
        <v>0</v>
      </c>
      <c r="T13" s="139">
        <v>0</v>
      </c>
      <c r="U13" s="139">
        <f t="shared" si="9"/>
        <v>0</v>
      </c>
      <c r="V13" s="139">
        <v>0</v>
      </c>
      <c r="W13" s="139">
        <f t="shared" si="10"/>
        <v>0</v>
      </c>
      <c r="X13" s="139">
        <v>0</v>
      </c>
      <c r="Y13" s="139">
        <f t="shared" si="11"/>
        <v>0</v>
      </c>
      <c r="Z13" s="139">
        <v>0</v>
      </c>
      <c r="AA13" s="139"/>
      <c r="AB13" s="139">
        <v>0</v>
      </c>
      <c r="AC13" s="139"/>
      <c r="AD13" s="139">
        <v>0</v>
      </c>
      <c r="AE13" s="139">
        <f t="shared" si="12"/>
        <v>0</v>
      </c>
      <c r="AF13" s="139">
        <v>0</v>
      </c>
      <c r="AG13" s="139">
        <f t="shared" si="13"/>
        <v>0</v>
      </c>
      <c r="AH13" s="139">
        <v>0</v>
      </c>
      <c r="AI13" s="139">
        <f t="shared" si="14"/>
        <v>0</v>
      </c>
      <c r="AJ13" s="139">
        <v>0</v>
      </c>
      <c r="AK13" s="139">
        <f t="shared" si="15"/>
        <v>0</v>
      </c>
      <c r="AL13" s="139">
        <v>0</v>
      </c>
      <c r="AM13" s="139">
        <f t="shared" si="16"/>
        <v>0</v>
      </c>
      <c r="AN13" s="139">
        <v>0</v>
      </c>
      <c r="AO13" s="139"/>
      <c r="AP13" s="139">
        <v>0</v>
      </c>
      <c r="AQ13" s="139"/>
      <c r="AR13" s="139">
        <v>0</v>
      </c>
      <c r="AS13" s="139"/>
      <c r="AT13" s="139">
        <v>0</v>
      </c>
      <c r="AU13" s="139">
        <f t="shared" si="17"/>
        <v>0</v>
      </c>
      <c r="AV13" s="139">
        <v>0</v>
      </c>
      <c r="AW13" s="139"/>
      <c r="AX13" s="139">
        <v>0</v>
      </c>
      <c r="AY13" s="139"/>
      <c r="AZ13" s="139">
        <v>1.73</v>
      </c>
      <c r="BA13" s="139">
        <f t="shared" si="18"/>
        <v>2.7907319935434959E-6</v>
      </c>
      <c r="BB13" s="139">
        <v>0</v>
      </c>
      <c r="BC13" s="139">
        <f t="shared" si="19"/>
        <v>0</v>
      </c>
    </row>
    <row r="14" spans="1:55" s="141" customFormat="1" x14ac:dyDescent="0.35">
      <c r="A14" s="138">
        <v>850</v>
      </c>
      <c r="B14" s="139">
        <v>128.5</v>
      </c>
      <c r="C14" s="193">
        <f t="shared" si="0"/>
        <v>1.2437308479896158E-3</v>
      </c>
      <c r="D14" s="139">
        <v>357.8</v>
      </c>
      <c r="E14" s="139">
        <f t="shared" si="1"/>
        <v>3.4630886958029921E-3</v>
      </c>
      <c r="F14" s="139">
        <v>0</v>
      </c>
      <c r="G14" s="139">
        <f t="shared" si="2"/>
        <v>0</v>
      </c>
      <c r="H14" s="139">
        <v>0</v>
      </c>
      <c r="I14" s="139">
        <f t="shared" si="3"/>
        <v>0</v>
      </c>
      <c r="J14" s="139">
        <v>0</v>
      </c>
      <c r="K14" s="139">
        <f t="shared" si="4"/>
        <v>0</v>
      </c>
      <c r="L14" s="139">
        <v>0</v>
      </c>
      <c r="M14" s="139">
        <f t="shared" si="5"/>
        <v>0</v>
      </c>
      <c r="N14" s="139">
        <v>0</v>
      </c>
      <c r="O14" s="139">
        <f t="shared" si="6"/>
        <v>0</v>
      </c>
      <c r="P14" s="139">
        <v>0</v>
      </c>
      <c r="Q14" s="139">
        <f t="shared" si="7"/>
        <v>0</v>
      </c>
      <c r="R14" s="139">
        <v>0</v>
      </c>
      <c r="S14" s="139">
        <f t="shared" si="8"/>
        <v>0</v>
      </c>
      <c r="T14" s="139">
        <v>0</v>
      </c>
      <c r="U14" s="139">
        <f t="shared" si="9"/>
        <v>0</v>
      </c>
      <c r="V14" s="139">
        <v>0</v>
      </c>
      <c r="W14" s="139">
        <f t="shared" si="10"/>
        <v>0</v>
      </c>
      <c r="X14" s="139">
        <v>0</v>
      </c>
      <c r="Y14" s="139">
        <f t="shared" si="11"/>
        <v>0</v>
      </c>
      <c r="Z14" s="139">
        <v>0</v>
      </c>
      <c r="AA14" s="139"/>
      <c r="AB14" s="139">
        <v>0</v>
      </c>
      <c r="AC14" s="139"/>
      <c r="AD14" s="139">
        <v>0</v>
      </c>
      <c r="AE14" s="139">
        <f t="shared" si="12"/>
        <v>0</v>
      </c>
      <c r="AF14" s="139">
        <v>0</v>
      </c>
      <c r="AG14" s="139">
        <f t="shared" si="13"/>
        <v>0</v>
      </c>
      <c r="AH14" s="139">
        <v>0</v>
      </c>
      <c r="AI14" s="139">
        <f t="shared" si="14"/>
        <v>0</v>
      </c>
      <c r="AJ14" s="139">
        <v>0</v>
      </c>
      <c r="AK14" s="139">
        <f t="shared" si="15"/>
        <v>0</v>
      </c>
      <c r="AL14" s="139">
        <v>0</v>
      </c>
      <c r="AM14" s="139">
        <f t="shared" si="16"/>
        <v>0</v>
      </c>
      <c r="AN14" s="139">
        <v>0</v>
      </c>
      <c r="AO14" s="139"/>
      <c r="AP14" s="139">
        <v>0</v>
      </c>
      <c r="AQ14" s="139"/>
      <c r="AR14" s="139">
        <v>0</v>
      </c>
      <c r="AS14" s="139"/>
      <c r="AT14" s="139">
        <v>0</v>
      </c>
      <c r="AU14" s="139">
        <f t="shared" si="17"/>
        <v>0</v>
      </c>
      <c r="AV14" s="139">
        <v>0</v>
      </c>
      <c r="AW14" s="139"/>
      <c r="AX14" s="139">
        <v>0</v>
      </c>
      <c r="AY14" s="139"/>
      <c r="AZ14" s="139">
        <v>1.1399999999999999</v>
      </c>
      <c r="BA14" s="139">
        <f t="shared" si="18"/>
        <v>1.8389794639535171E-6</v>
      </c>
      <c r="BB14" s="139">
        <v>0</v>
      </c>
      <c r="BC14" s="139">
        <f t="shared" si="19"/>
        <v>0</v>
      </c>
    </row>
    <row r="15" spans="1:55" s="141" customFormat="1" ht="14.25" customHeight="1" x14ac:dyDescent="0.35">
      <c r="A15" s="138">
        <v>875</v>
      </c>
      <c r="B15" s="139">
        <v>191.4</v>
      </c>
      <c r="C15" s="193">
        <f t="shared" si="0"/>
        <v>1.8525298389510698E-3</v>
      </c>
      <c r="D15" s="139">
        <v>513.29999999999995</v>
      </c>
      <c r="E15" s="139">
        <f t="shared" si="1"/>
        <v>4.9681482044596865E-3</v>
      </c>
      <c r="F15" s="139">
        <v>3</v>
      </c>
      <c r="G15" s="139">
        <f t="shared" si="2"/>
        <v>1.4518258925948821E-5</v>
      </c>
      <c r="H15" s="139">
        <v>1</v>
      </c>
      <c r="I15" s="139">
        <f t="shared" si="3"/>
        <v>4.8394196419829404E-6</v>
      </c>
      <c r="J15" s="139">
        <v>0</v>
      </c>
      <c r="K15" s="139">
        <f t="shared" si="4"/>
        <v>0</v>
      </c>
      <c r="L15" s="139">
        <v>0</v>
      </c>
      <c r="M15" s="139">
        <f t="shared" si="5"/>
        <v>0</v>
      </c>
      <c r="N15" s="139">
        <v>0</v>
      </c>
      <c r="O15" s="139">
        <f t="shared" si="6"/>
        <v>0</v>
      </c>
      <c r="P15" s="139">
        <v>0</v>
      </c>
      <c r="Q15" s="139">
        <f t="shared" si="7"/>
        <v>0</v>
      </c>
      <c r="R15" s="139">
        <v>0</v>
      </c>
      <c r="S15" s="139">
        <f t="shared" si="8"/>
        <v>0</v>
      </c>
      <c r="T15" s="139">
        <v>0</v>
      </c>
      <c r="U15" s="139">
        <f t="shared" si="9"/>
        <v>0</v>
      </c>
      <c r="V15" s="139">
        <v>1.4</v>
      </c>
      <c r="W15" s="139">
        <f t="shared" si="10"/>
        <v>3.387593749388058E-6</v>
      </c>
      <c r="X15" s="139">
        <v>0</v>
      </c>
      <c r="Y15" s="139">
        <f t="shared" si="11"/>
        <v>0</v>
      </c>
      <c r="Z15" s="139">
        <v>0</v>
      </c>
      <c r="AA15" s="139"/>
      <c r="AB15" s="139">
        <v>0</v>
      </c>
      <c r="AC15" s="139"/>
      <c r="AD15" s="139">
        <v>0</v>
      </c>
      <c r="AE15" s="139">
        <f t="shared" si="12"/>
        <v>0</v>
      </c>
      <c r="AF15" s="139">
        <v>0</v>
      </c>
      <c r="AG15" s="139">
        <f t="shared" si="13"/>
        <v>0</v>
      </c>
      <c r="AH15" s="139">
        <v>0</v>
      </c>
      <c r="AI15" s="139">
        <f t="shared" si="14"/>
        <v>0</v>
      </c>
      <c r="AJ15" s="139">
        <v>0</v>
      </c>
      <c r="AK15" s="139">
        <f t="shared" si="15"/>
        <v>0</v>
      </c>
      <c r="AL15" s="139">
        <v>0</v>
      </c>
      <c r="AM15" s="139">
        <f t="shared" si="16"/>
        <v>0</v>
      </c>
      <c r="AN15" s="139">
        <v>0</v>
      </c>
      <c r="AO15" s="139"/>
      <c r="AP15" s="139">
        <v>0</v>
      </c>
      <c r="AQ15" s="139"/>
      <c r="AR15" s="139">
        <v>0</v>
      </c>
      <c r="AS15" s="139"/>
      <c r="AT15" s="139">
        <v>1.3</v>
      </c>
      <c r="AU15" s="139">
        <f t="shared" si="17"/>
        <v>3.1456227672889112E-6</v>
      </c>
      <c r="AV15" s="139">
        <v>0</v>
      </c>
      <c r="AW15" s="139"/>
      <c r="AX15" s="139">
        <v>1.1000000000000001</v>
      </c>
      <c r="AY15" s="139"/>
      <c r="AZ15" s="139">
        <v>5</v>
      </c>
      <c r="BA15" s="139">
        <f t="shared" si="18"/>
        <v>8.0656994033049007E-6</v>
      </c>
      <c r="BB15" s="139">
        <v>2.4</v>
      </c>
      <c r="BC15" s="139">
        <f t="shared" si="19"/>
        <v>3.3184591830740162E-6</v>
      </c>
    </row>
    <row r="16" spans="1:55" s="141" customFormat="1" x14ac:dyDescent="0.35">
      <c r="A16" s="138">
        <v>900</v>
      </c>
      <c r="B16" s="139">
        <v>327.39999999999998</v>
      </c>
      <c r="C16" s="193">
        <f t="shared" si="0"/>
        <v>3.168851981570429E-3</v>
      </c>
      <c r="D16" s="139">
        <v>724.1</v>
      </c>
      <c r="E16" s="139">
        <f t="shared" si="1"/>
        <v>7.0084475255196947E-3</v>
      </c>
      <c r="F16" s="139">
        <v>1.6</v>
      </c>
      <c r="G16" s="139">
        <f t="shared" si="2"/>
        <v>7.7430714271727043E-6</v>
      </c>
      <c r="H16" s="139">
        <v>1.4</v>
      </c>
      <c r="I16" s="139">
        <f t="shared" si="3"/>
        <v>6.7751874987761161E-6</v>
      </c>
      <c r="J16" s="139">
        <v>0</v>
      </c>
      <c r="K16" s="139">
        <f t="shared" si="4"/>
        <v>0</v>
      </c>
      <c r="L16" s="139">
        <v>1.5</v>
      </c>
      <c r="M16" s="139">
        <f t="shared" si="5"/>
        <v>4.8394196419829404E-6</v>
      </c>
      <c r="N16" s="139">
        <v>1</v>
      </c>
      <c r="O16" s="139">
        <f t="shared" si="6"/>
        <v>3.2262797613219603E-6</v>
      </c>
      <c r="P16" s="139">
        <v>1.3</v>
      </c>
      <c r="Q16" s="139">
        <f t="shared" si="7"/>
        <v>4.1941636897185485E-6</v>
      </c>
      <c r="R16" s="139">
        <v>1.8</v>
      </c>
      <c r="S16" s="139">
        <f t="shared" si="8"/>
        <v>8.7109553555692934E-6</v>
      </c>
      <c r="T16" s="139">
        <v>0</v>
      </c>
      <c r="U16" s="139">
        <f t="shared" si="9"/>
        <v>0</v>
      </c>
      <c r="V16" s="139">
        <v>1.8</v>
      </c>
      <c r="W16" s="139">
        <f t="shared" si="10"/>
        <v>4.3554776777846467E-6</v>
      </c>
      <c r="X16" s="139">
        <v>0</v>
      </c>
      <c r="Y16" s="139">
        <f t="shared" si="11"/>
        <v>0</v>
      </c>
      <c r="Z16" s="139">
        <v>0</v>
      </c>
      <c r="AA16" s="139"/>
      <c r="AB16" s="139">
        <v>0</v>
      </c>
      <c r="AC16" s="139"/>
      <c r="AD16" s="139">
        <v>1.1000000000000001</v>
      </c>
      <c r="AE16" s="139">
        <f t="shared" si="12"/>
        <v>2.6616808030906175E-6</v>
      </c>
      <c r="AF16" s="139">
        <v>1.51</v>
      </c>
      <c r="AG16" s="139">
        <f t="shared" si="13"/>
        <v>4.8716824395961602E-6</v>
      </c>
      <c r="AH16" s="139">
        <v>1</v>
      </c>
      <c r="AI16" s="139">
        <f t="shared" si="14"/>
        <v>3.2262797613219603E-6</v>
      </c>
      <c r="AJ16" s="139">
        <v>0</v>
      </c>
      <c r="AK16" s="139">
        <f t="shared" si="15"/>
        <v>0</v>
      </c>
      <c r="AL16" s="139">
        <v>0</v>
      </c>
      <c r="AM16" s="139">
        <f t="shared" si="16"/>
        <v>0</v>
      </c>
      <c r="AN16" s="139">
        <v>0</v>
      </c>
      <c r="AO16" s="139"/>
      <c r="AP16" s="139">
        <v>0</v>
      </c>
      <c r="AQ16" s="139"/>
      <c r="AR16" s="139">
        <v>1</v>
      </c>
      <c r="AS16" s="139"/>
      <c r="AT16" s="139">
        <v>1.98</v>
      </c>
      <c r="AU16" s="139">
        <f t="shared" si="17"/>
        <v>4.7910254455631111E-6</v>
      </c>
      <c r="AV16" s="139">
        <v>1.3</v>
      </c>
      <c r="AW16" s="139"/>
      <c r="AX16" s="139">
        <v>1.9</v>
      </c>
      <c r="AY16" s="139"/>
      <c r="AZ16" s="139">
        <v>21.9</v>
      </c>
      <c r="BA16" s="139">
        <f t="shared" si="18"/>
        <v>3.5327763386475462E-5</v>
      </c>
      <c r="BB16" s="139">
        <v>4.8</v>
      </c>
      <c r="BC16" s="139">
        <f t="shared" si="19"/>
        <v>6.6369183661480324E-6</v>
      </c>
    </row>
    <row r="17" spans="1:55" s="141" customFormat="1" x14ac:dyDescent="0.35">
      <c r="A17" s="138">
        <v>925</v>
      </c>
      <c r="B17" s="139">
        <v>607</v>
      </c>
      <c r="C17" s="193">
        <f t="shared" si="0"/>
        <v>5.8750554453672896E-3</v>
      </c>
      <c r="D17" s="139">
        <v>997</v>
      </c>
      <c r="E17" s="139">
        <f t="shared" si="1"/>
        <v>9.6498027661139837E-3</v>
      </c>
      <c r="F17" s="139">
        <v>4.8</v>
      </c>
      <c r="G17" s="139">
        <f t="shared" si="2"/>
        <v>2.3229214281518115E-5</v>
      </c>
      <c r="H17" s="139">
        <v>2.6</v>
      </c>
      <c r="I17" s="139">
        <f t="shared" si="3"/>
        <v>1.2582491069155645E-5</v>
      </c>
      <c r="J17" s="139">
        <v>0</v>
      </c>
      <c r="K17" s="139">
        <f t="shared" si="4"/>
        <v>0</v>
      </c>
      <c r="L17" s="139">
        <v>2.8</v>
      </c>
      <c r="M17" s="139">
        <f t="shared" si="5"/>
        <v>9.0335833317014881E-6</v>
      </c>
      <c r="N17" s="139">
        <v>1.6</v>
      </c>
      <c r="O17" s="139">
        <f t="shared" si="6"/>
        <v>5.1620476181151359E-6</v>
      </c>
      <c r="P17" s="139">
        <v>2.7</v>
      </c>
      <c r="Q17" s="139">
        <f t="shared" si="7"/>
        <v>8.7109553555692934E-6</v>
      </c>
      <c r="R17" s="139">
        <v>4.2</v>
      </c>
      <c r="S17" s="139">
        <f t="shared" si="8"/>
        <v>2.0325562496328351E-5</v>
      </c>
      <c r="T17" s="139">
        <v>1.1000000000000001</v>
      </c>
      <c r="U17" s="139">
        <f t="shared" si="9"/>
        <v>2.6616808030906175E-6</v>
      </c>
      <c r="V17" s="139">
        <v>5.7</v>
      </c>
      <c r="W17" s="139">
        <f t="shared" si="10"/>
        <v>1.3792345979651381E-5</v>
      </c>
      <c r="X17" s="139">
        <v>1</v>
      </c>
      <c r="Y17" s="139">
        <f t="shared" si="11"/>
        <v>2.4197098209914702E-6</v>
      </c>
      <c r="Z17" s="139">
        <v>1</v>
      </c>
      <c r="AA17" s="139"/>
      <c r="AB17" s="139">
        <v>0</v>
      </c>
      <c r="AC17" s="139"/>
      <c r="AD17" s="139">
        <v>1.7</v>
      </c>
      <c r="AE17" s="139">
        <f t="shared" si="12"/>
        <v>4.1135066956854994E-6</v>
      </c>
      <c r="AF17" s="139">
        <v>4.7</v>
      </c>
      <c r="AG17" s="139">
        <f t="shared" si="13"/>
        <v>1.5163514878213214E-5</v>
      </c>
      <c r="AH17" s="139">
        <v>1.8</v>
      </c>
      <c r="AI17" s="139">
        <f t="shared" si="14"/>
        <v>5.8073035703795287E-6</v>
      </c>
      <c r="AJ17" s="139">
        <v>1</v>
      </c>
      <c r="AK17" s="139">
        <f t="shared" si="15"/>
        <v>1.9357678567931761E-6</v>
      </c>
      <c r="AL17" s="139">
        <v>1</v>
      </c>
      <c r="AM17" s="139">
        <f t="shared" si="16"/>
        <v>1.9357678567931761E-6</v>
      </c>
      <c r="AN17" s="139">
        <v>0</v>
      </c>
      <c r="AO17" s="139"/>
      <c r="AP17" s="139">
        <v>1.69</v>
      </c>
      <c r="AQ17" s="139"/>
      <c r="AR17" s="139">
        <v>1.2</v>
      </c>
      <c r="AS17" s="139"/>
      <c r="AT17" s="139">
        <v>3</v>
      </c>
      <c r="AU17" s="139">
        <f t="shared" si="17"/>
        <v>7.2591294629744106E-6</v>
      </c>
      <c r="AV17" s="139">
        <v>2.7</v>
      </c>
      <c r="AW17" s="139"/>
      <c r="AX17" s="139">
        <v>3</v>
      </c>
      <c r="AY17" s="139"/>
      <c r="AZ17" s="139">
        <v>73</v>
      </c>
      <c r="BA17" s="139">
        <f t="shared" si="18"/>
        <v>1.1775921128825155E-4</v>
      </c>
      <c r="BB17" s="139">
        <v>10.5</v>
      </c>
      <c r="BC17" s="139">
        <f t="shared" si="19"/>
        <v>1.4518258925948821E-5</v>
      </c>
    </row>
    <row r="18" spans="1:55" s="141" customFormat="1" x14ac:dyDescent="0.35">
      <c r="A18" s="138">
        <v>950</v>
      </c>
      <c r="B18" s="139">
        <v>891.4</v>
      </c>
      <c r="C18" s="193">
        <f t="shared" si="0"/>
        <v>8.6277173377271865E-3</v>
      </c>
      <c r="D18" s="139">
        <v>1178.2</v>
      </c>
      <c r="E18" s="139">
        <f t="shared" si="1"/>
        <v>1.1403608444368602E-2</v>
      </c>
      <c r="F18" s="139">
        <v>17.2</v>
      </c>
      <c r="G18" s="139">
        <f t="shared" si="2"/>
        <v>8.3238017842106568E-5</v>
      </c>
      <c r="H18" s="139">
        <v>2.8</v>
      </c>
      <c r="I18" s="139">
        <f t="shared" si="3"/>
        <v>1.3550374997552232E-5</v>
      </c>
      <c r="J18" s="139">
        <v>1.9</v>
      </c>
      <c r="K18" s="139">
        <f t="shared" si="4"/>
        <v>9.1948973197675863E-6</v>
      </c>
      <c r="L18" s="139">
        <v>6</v>
      </c>
      <c r="M18" s="139">
        <f t="shared" si="5"/>
        <v>1.9357678567931762E-5</v>
      </c>
      <c r="N18" s="139">
        <v>4.0999999999999996</v>
      </c>
      <c r="O18" s="139">
        <f t="shared" si="6"/>
        <v>1.3227747021420036E-5</v>
      </c>
      <c r="P18" s="139">
        <v>3.8</v>
      </c>
      <c r="Q18" s="139">
        <f t="shared" si="7"/>
        <v>1.2259863093023448E-5</v>
      </c>
      <c r="R18" s="139">
        <v>6.4</v>
      </c>
      <c r="S18" s="139">
        <f t="shared" si="8"/>
        <v>3.0972285708690817E-5</v>
      </c>
      <c r="T18" s="139">
        <v>1.8</v>
      </c>
      <c r="U18" s="139">
        <f t="shared" si="9"/>
        <v>4.3554776777846467E-6</v>
      </c>
      <c r="V18" s="139">
        <v>8.9</v>
      </c>
      <c r="W18" s="139">
        <f t="shared" si="10"/>
        <v>2.1535417406824087E-5</v>
      </c>
      <c r="X18" s="139">
        <v>1.1000000000000001</v>
      </c>
      <c r="Y18" s="139">
        <f t="shared" si="11"/>
        <v>2.6616808030906175E-6</v>
      </c>
      <c r="Z18" s="139">
        <v>1.3</v>
      </c>
      <c r="AA18" s="139"/>
      <c r="AB18" s="139">
        <v>2</v>
      </c>
      <c r="AC18" s="139"/>
      <c r="AD18" s="139">
        <v>2.4</v>
      </c>
      <c r="AE18" s="139">
        <f t="shared" si="12"/>
        <v>5.8073035703795287E-6</v>
      </c>
      <c r="AF18" s="139">
        <v>10.199999999999999</v>
      </c>
      <c r="AG18" s="139">
        <f t="shared" si="13"/>
        <v>3.2908053565483996E-5</v>
      </c>
      <c r="AH18" s="139">
        <v>2.6</v>
      </c>
      <c r="AI18" s="139">
        <f t="shared" si="14"/>
        <v>8.3883273794370971E-6</v>
      </c>
      <c r="AJ18" s="139">
        <v>0</v>
      </c>
      <c r="AK18" s="139">
        <f t="shared" si="15"/>
        <v>0</v>
      </c>
      <c r="AL18" s="139">
        <v>1.1399999999999999</v>
      </c>
      <c r="AM18" s="139">
        <f t="shared" si="16"/>
        <v>2.2067753567442207E-6</v>
      </c>
      <c r="AN18" s="139">
        <v>0</v>
      </c>
      <c r="AO18" s="139"/>
      <c r="AP18" s="139">
        <v>1.4</v>
      </c>
      <c r="AQ18" s="139"/>
      <c r="AR18" s="139">
        <v>1</v>
      </c>
      <c r="AS18" s="139"/>
      <c r="AT18" s="139">
        <v>4.7</v>
      </c>
      <c r="AU18" s="139">
        <f t="shared" si="17"/>
        <v>1.137263615865991E-5</v>
      </c>
      <c r="AV18" s="139">
        <v>2.6</v>
      </c>
      <c r="AW18" s="139"/>
      <c r="AX18" s="139">
        <v>4.3</v>
      </c>
      <c r="AY18" s="139"/>
      <c r="AZ18" s="139">
        <v>161.6</v>
      </c>
      <c r="BA18" s="139">
        <f t="shared" si="18"/>
        <v>2.6068340471481439E-4</v>
      </c>
      <c r="BB18" s="139">
        <v>23.6</v>
      </c>
      <c r="BC18" s="139">
        <f t="shared" si="19"/>
        <v>3.2631515300227828E-5</v>
      </c>
    </row>
    <row r="19" spans="1:55" s="141" customFormat="1" x14ac:dyDescent="0.35">
      <c r="A19" s="138">
        <v>975</v>
      </c>
      <c r="B19" s="139">
        <v>987.9</v>
      </c>
      <c r="C19" s="193">
        <f t="shared" si="0"/>
        <v>9.5617253286298942E-3</v>
      </c>
      <c r="D19" s="139">
        <v>603.9</v>
      </c>
      <c r="E19" s="139">
        <f t="shared" si="1"/>
        <v>5.8450510435869955E-3</v>
      </c>
      <c r="F19" s="139">
        <v>31</v>
      </c>
      <c r="G19" s="139">
        <f t="shared" si="2"/>
        <v>1.5002200890147115E-4</v>
      </c>
      <c r="H19" s="139">
        <v>1.1000000000000001</v>
      </c>
      <c r="I19" s="139">
        <f t="shared" si="3"/>
        <v>5.323361606181235E-6</v>
      </c>
      <c r="J19" s="139">
        <v>3.2</v>
      </c>
      <c r="K19" s="139">
        <f t="shared" si="4"/>
        <v>1.5486142854345409E-5</v>
      </c>
      <c r="L19" s="139">
        <v>1.6</v>
      </c>
      <c r="M19" s="139">
        <f t="shared" si="5"/>
        <v>5.1620476181151359E-6</v>
      </c>
      <c r="N19" s="139">
        <v>1.1000000000000001</v>
      </c>
      <c r="O19" s="139">
        <f t="shared" si="6"/>
        <v>3.5489077374541566E-6</v>
      </c>
      <c r="P19" s="139">
        <v>1.1499999999999999</v>
      </c>
      <c r="Q19" s="139">
        <f t="shared" si="7"/>
        <v>3.7102217255202544E-6</v>
      </c>
      <c r="R19" s="139">
        <v>1.35</v>
      </c>
      <c r="S19" s="139">
        <f t="shared" si="8"/>
        <v>6.5332165166769697E-6</v>
      </c>
      <c r="T19" s="139">
        <v>1.5</v>
      </c>
      <c r="U19" s="139">
        <f t="shared" si="9"/>
        <v>3.6295647314872053E-6</v>
      </c>
      <c r="V19" s="139">
        <v>3.2</v>
      </c>
      <c r="W19" s="139">
        <f t="shared" si="10"/>
        <v>7.7430714271727043E-6</v>
      </c>
      <c r="X19" s="139">
        <v>0</v>
      </c>
      <c r="Y19" s="139">
        <f t="shared" si="11"/>
        <v>0</v>
      </c>
      <c r="Z19" s="139">
        <v>0</v>
      </c>
      <c r="AA19" s="139"/>
      <c r="AB19" s="139">
        <v>1.5</v>
      </c>
      <c r="AC19" s="139"/>
      <c r="AD19" s="139">
        <v>1</v>
      </c>
      <c r="AE19" s="139">
        <f t="shared" si="12"/>
        <v>2.4197098209914702E-6</v>
      </c>
      <c r="AF19" s="139">
        <v>1.5</v>
      </c>
      <c r="AG19" s="139">
        <f t="shared" si="13"/>
        <v>4.8394196419829404E-6</v>
      </c>
      <c r="AH19" s="139">
        <v>1</v>
      </c>
      <c r="AI19" s="139">
        <f t="shared" si="14"/>
        <v>3.2262797613219603E-6</v>
      </c>
      <c r="AJ19" s="139">
        <v>0</v>
      </c>
      <c r="AK19" s="139">
        <f t="shared" si="15"/>
        <v>0</v>
      </c>
      <c r="AL19" s="139">
        <v>0</v>
      </c>
      <c r="AM19" s="139">
        <f t="shared" si="16"/>
        <v>0</v>
      </c>
      <c r="AN19" s="139">
        <v>0</v>
      </c>
      <c r="AO19" s="139"/>
      <c r="AP19" s="139">
        <v>1</v>
      </c>
      <c r="AQ19" s="139"/>
      <c r="AR19" s="139">
        <v>0</v>
      </c>
      <c r="AS19" s="139"/>
      <c r="AT19" s="139">
        <v>4.2</v>
      </c>
      <c r="AU19" s="139">
        <f t="shared" si="17"/>
        <v>1.0162781248164175E-5</v>
      </c>
      <c r="AV19" s="139">
        <v>1.3</v>
      </c>
      <c r="AW19" s="139"/>
      <c r="AX19" s="139">
        <v>2.2999999999999998</v>
      </c>
      <c r="AY19" s="139"/>
      <c r="AZ19" s="139">
        <v>317.3</v>
      </c>
      <c r="BA19" s="139">
        <f t="shared" si="18"/>
        <v>5.1184928413372901E-4</v>
      </c>
      <c r="BB19" s="139">
        <v>25</v>
      </c>
      <c r="BC19" s="139">
        <f t="shared" si="19"/>
        <v>3.4567283157021006E-5</v>
      </c>
    </row>
    <row r="20" spans="1:55" s="141" customFormat="1" x14ac:dyDescent="0.35">
      <c r="A20" s="138">
        <v>1000</v>
      </c>
      <c r="B20" s="139">
        <v>2975.2</v>
      </c>
      <c r="C20" s="193">
        <f t="shared" si="0"/>
        <v>2.8796482637655288E-2</v>
      </c>
      <c r="D20" s="139">
        <v>1436.1</v>
      </c>
      <c r="E20" s="139">
        <f t="shared" si="1"/>
        <v>1.38997810957034E-2</v>
      </c>
      <c r="F20" s="139">
        <v>10.5</v>
      </c>
      <c r="G20" s="139">
        <f t="shared" si="2"/>
        <v>5.0813906240820874E-5</v>
      </c>
      <c r="H20" s="139">
        <v>0</v>
      </c>
      <c r="I20" s="139">
        <f t="shared" si="3"/>
        <v>0</v>
      </c>
      <c r="J20" s="139">
        <v>4.2</v>
      </c>
      <c r="K20" s="139">
        <f t="shared" si="4"/>
        <v>2.0325562496328351E-5</v>
      </c>
      <c r="L20" s="139">
        <v>1.4</v>
      </c>
      <c r="M20" s="139">
        <f t="shared" si="5"/>
        <v>4.5167916658507441E-6</v>
      </c>
      <c r="N20" s="139">
        <v>0</v>
      </c>
      <c r="O20" s="139">
        <f t="shared" si="6"/>
        <v>0</v>
      </c>
      <c r="P20" s="139">
        <v>0</v>
      </c>
      <c r="Q20" s="139">
        <f t="shared" si="7"/>
        <v>0</v>
      </c>
      <c r="R20" s="139">
        <v>1.2</v>
      </c>
      <c r="S20" s="139">
        <f t="shared" si="8"/>
        <v>5.8073035703795287E-6</v>
      </c>
      <c r="T20" s="139">
        <v>0</v>
      </c>
      <c r="U20" s="139">
        <f t="shared" si="9"/>
        <v>0</v>
      </c>
      <c r="V20" s="139">
        <v>2.1</v>
      </c>
      <c r="W20" s="139">
        <f t="shared" si="10"/>
        <v>5.0813906240820877E-6</v>
      </c>
      <c r="X20" s="139">
        <v>0</v>
      </c>
      <c r="Y20" s="139">
        <f t="shared" si="11"/>
        <v>0</v>
      </c>
      <c r="Z20" s="139">
        <v>0</v>
      </c>
      <c r="AA20" s="139"/>
      <c r="AB20" s="139">
        <v>0</v>
      </c>
      <c r="AC20" s="139"/>
      <c r="AD20" s="139">
        <v>0</v>
      </c>
      <c r="AE20" s="139">
        <f t="shared" si="12"/>
        <v>0</v>
      </c>
      <c r="AF20" s="139">
        <v>0</v>
      </c>
      <c r="AG20" s="139">
        <f t="shared" si="13"/>
        <v>0</v>
      </c>
      <c r="AH20" s="139">
        <v>0</v>
      </c>
      <c r="AI20" s="139">
        <f t="shared" si="14"/>
        <v>0</v>
      </c>
      <c r="AJ20" s="139">
        <v>0</v>
      </c>
      <c r="AK20" s="139">
        <f t="shared" si="15"/>
        <v>0</v>
      </c>
      <c r="AL20" s="139">
        <v>0</v>
      </c>
      <c r="AM20" s="139">
        <f t="shared" si="16"/>
        <v>0</v>
      </c>
      <c r="AN20" s="139">
        <v>0</v>
      </c>
      <c r="AO20" s="139"/>
      <c r="AP20" s="139">
        <v>0</v>
      </c>
      <c r="AQ20" s="139"/>
      <c r="AR20" s="139">
        <v>0</v>
      </c>
      <c r="AS20" s="139"/>
      <c r="AT20" s="139">
        <v>3.2</v>
      </c>
      <c r="AU20" s="139">
        <f t="shared" si="17"/>
        <v>7.7430714271727043E-6</v>
      </c>
      <c r="AV20" s="139">
        <v>0</v>
      </c>
      <c r="AW20" s="139"/>
      <c r="AX20" s="139">
        <v>0</v>
      </c>
      <c r="AY20" s="139"/>
      <c r="AZ20" s="139">
        <v>643.70000000000005</v>
      </c>
      <c r="BA20" s="139">
        <f t="shared" si="18"/>
        <v>1.0383781411814729E-3</v>
      </c>
      <c r="BB20" s="139">
        <v>59.17</v>
      </c>
      <c r="BC20" s="139">
        <f t="shared" si="19"/>
        <v>8.1813845776037311E-5</v>
      </c>
    </row>
    <row r="21" spans="1:55" s="141" customFormat="1" x14ac:dyDescent="0.35">
      <c r="A21" s="138">
        <v>1025</v>
      </c>
      <c r="B21" s="139">
        <v>808.4</v>
      </c>
      <c r="C21" s="193">
        <f t="shared" si="0"/>
        <v>7.8243736771580179E-3</v>
      </c>
      <c r="D21" s="139">
        <v>3111.4</v>
      </c>
      <c r="E21" s="139">
        <f t="shared" si="1"/>
        <v>3.0114740548131444E-2</v>
      </c>
      <c r="F21" s="139">
        <v>8.8000000000000007</v>
      </c>
      <c r="G21" s="139">
        <f t="shared" si="2"/>
        <v>4.258689284944988E-5</v>
      </c>
      <c r="H21" s="139">
        <v>0</v>
      </c>
      <c r="I21" s="139">
        <f t="shared" si="3"/>
        <v>0</v>
      </c>
      <c r="J21" s="139">
        <v>1.3</v>
      </c>
      <c r="K21" s="139">
        <f t="shared" si="4"/>
        <v>6.2912455345778224E-6</v>
      </c>
      <c r="L21" s="139">
        <v>1</v>
      </c>
      <c r="M21" s="139">
        <f t="shared" si="5"/>
        <v>3.2262797613219603E-6</v>
      </c>
      <c r="N21" s="139">
        <v>0</v>
      </c>
      <c r="O21" s="139">
        <f t="shared" si="6"/>
        <v>0</v>
      </c>
      <c r="P21" s="139">
        <v>0</v>
      </c>
      <c r="Q21" s="139">
        <f t="shared" si="7"/>
        <v>0</v>
      </c>
      <c r="R21" s="139">
        <v>0</v>
      </c>
      <c r="S21" s="139">
        <f t="shared" si="8"/>
        <v>0</v>
      </c>
      <c r="T21" s="139">
        <v>0</v>
      </c>
      <c r="U21" s="139">
        <f t="shared" si="9"/>
        <v>0</v>
      </c>
      <c r="V21" s="139">
        <v>1.57</v>
      </c>
      <c r="W21" s="139">
        <f t="shared" si="10"/>
        <v>3.7989444189566082E-6</v>
      </c>
      <c r="X21" s="139">
        <v>0</v>
      </c>
      <c r="Y21" s="139">
        <f t="shared" si="11"/>
        <v>0</v>
      </c>
      <c r="Z21" s="139">
        <v>0</v>
      </c>
      <c r="AA21" s="139"/>
      <c r="AB21" s="139">
        <v>0</v>
      </c>
      <c r="AC21" s="139"/>
      <c r="AD21" s="139">
        <v>0</v>
      </c>
      <c r="AE21" s="139">
        <f t="shared" si="12"/>
        <v>0</v>
      </c>
      <c r="AF21" s="139">
        <v>0</v>
      </c>
      <c r="AG21" s="139">
        <f t="shared" si="13"/>
        <v>0</v>
      </c>
      <c r="AH21" s="139">
        <v>0</v>
      </c>
      <c r="AI21" s="139">
        <f t="shared" si="14"/>
        <v>0</v>
      </c>
      <c r="AJ21" s="139">
        <v>0</v>
      </c>
      <c r="AK21" s="139">
        <f t="shared" si="15"/>
        <v>0</v>
      </c>
      <c r="AL21" s="139">
        <v>0</v>
      </c>
      <c r="AM21" s="139">
        <f t="shared" si="16"/>
        <v>0</v>
      </c>
      <c r="AN21" s="139">
        <v>0</v>
      </c>
      <c r="AO21" s="139"/>
      <c r="AP21" s="139"/>
      <c r="AQ21" s="139"/>
      <c r="AR21" s="139">
        <v>0</v>
      </c>
      <c r="AS21" s="139"/>
      <c r="AT21" s="139">
        <v>1.6</v>
      </c>
      <c r="AU21" s="139">
        <f t="shared" si="17"/>
        <v>3.8715357135863522E-6</v>
      </c>
      <c r="AV21" s="139">
        <v>0</v>
      </c>
      <c r="AW21" s="139"/>
      <c r="AX21" s="139">
        <v>0</v>
      </c>
      <c r="AY21" s="139"/>
      <c r="AZ21" s="139">
        <v>47.35</v>
      </c>
      <c r="BA21" s="139">
        <f t="shared" si="18"/>
        <v>7.6382173349297415E-5</v>
      </c>
      <c r="BB21" s="139">
        <v>4.49</v>
      </c>
      <c r="BC21" s="139">
        <f t="shared" si="19"/>
        <v>6.208284055000973E-6</v>
      </c>
    </row>
    <row r="22" spans="1:55" s="141" customFormat="1" x14ac:dyDescent="0.35">
      <c r="A22" s="138">
        <v>1050</v>
      </c>
      <c r="B22" s="139">
        <v>381.6</v>
      </c>
      <c r="C22" s="193">
        <f t="shared" si="0"/>
        <v>3.6934450707613803E-3</v>
      </c>
      <c r="D22" s="139">
        <v>4455.1000000000004</v>
      </c>
      <c r="E22" s="139">
        <f t="shared" si="1"/>
        <v>4.3120196893996397E-2</v>
      </c>
      <c r="F22" s="139">
        <v>9.1999999999999993</v>
      </c>
      <c r="G22" s="139">
        <f t="shared" si="2"/>
        <v>4.4522660706243051E-5</v>
      </c>
      <c r="H22" s="139">
        <v>0</v>
      </c>
      <c r="I22" s="139">
        <f t="shared" si="3"/>
        <v>0</v>
      </c>
      <c r="J22" s="139">
        <v>0</v>
      </c>
      <c r="K22" s="139">
        <f t="shared" si="4"/>
        <v>0</v>
      </c>
      <c r="L22" s="139">
        <v>0</v>
      </c>
      <c r="M22" s="139">
        <f t="shared" si="5"/>
        <v>0</v>
      </c>
      <c r="N22" s="139">
        <v>0</v>
      </c>
      <c r="O22" s="139">
        <f t="shared" si="6"/>
        <v>0</v>
      </c>
      <c r="P22" s="139">
        <v>0</v>
      </c>
      <c r="Q22" s="139">
        <f t="shared" si="7"/>
        <v>0</v>
      </c>
      <c r="R22" s="139">
        <v>0</v>
      </c>
      <c r="S22" s="139">
        <f t="shared" si="8"/>
        <v>0</v>
      </c>
      <c r="T22" s="139">
        <v>0</v>
      </c>
      <c r="U22" s="139">
        <f t="shared" si="9"/>
        <v>0</v>
      </c>
      <c r="V22" s="139">
        <v>0</v>
      </c>
      <c r="W22" s="139">
        <f t="shared" si="10"/>
        <v>0</v>
      </c>
      <c r="X22" s="139">
        <v>0</v>
      </c>
      <c r="Y22" s="139">
        <f t="shared" si="11"/>
        <v>0</v>
      </c>
      <c r="Z22" s="139">
        <v>0</v>
      </c>
      <c r="AA22" s="139"/>
      <c r="AB22" s="139">
        <v>0</v>
      </c>
      <c r="AC22" s="139"/>
      <c r="AD22" s="139">
        <v>0</v>
      </c>
      <c r="AE22" s="139">
        <f t="shared" si="12"/>
        <v>0</v>
      </c>
      <c r="AF22" s="139">
        <v>0</v>
      </c>
      <c r="AG22" s="139">
        <f t="shared" si="13"/>
        <v>0</v>
      </c>
      <c r="AH22" s="139">
        <v>0</v>
      </c>
      <c r="AI22" s="139">
        <f t="shared" si="14"/>
        <v>0</v>
      </c>
      <c r="AJ22" s="139">
        <v>0</v>
      </c>
      <c r="AK22" s="139">
        <f t="shared" si="15"/>
        <v>0</v>
      </c>
      <c r="AL22" s="139">
        <v>0</v>
      </c>
      <c r="AM22" s="139">
        <f t="shared" si="16"/>
        <v>0</v>
      </c>
      <c r="AN22" s="139">
        <v>0</v>
      </c>
      <c r="AO22" s="139"/>
      <c r="AP22" s="139">
        <v>0</v>
      </c>
      <c r="AQ22" s="139"/>
      <c r="AR22" s="139"/>
      <c r="AS22" s="139"/>
      <c r="AT22" s="139">
        <v>0</v>
      </c>
      <c r="AU22" s="139">
        <f t="shared" si="17"/>
        <v>0</v>
      </c>
      <c r="AV22" s="139">
        <v>0</v>
      </c>
      <c r="AW22" s="139"/>
      <c r="AX22" s="139">
        <v>0</v>
      </c>
      <c r="AY22" s="139"/>
      <c r="AZ22" s="139">
        <v>14.5</v>
      </c>
      <c r="BA22" s="139">
        <f t="shared" si="18"/>
        <v>2.3390528269584213E-5</v>
      </c>
      <c r="BB22" s="139">
        <v>0</v>
      </c>
      <c r="BC22" s="139">
        <f t="shared" si="19"/>
        <v>0</v>
      </c>
    </row>
    <row r="23" spans="1:55" s="141" customFormat="1" x14ac:dyDescent="0.35">
      <c r="A23" s="138">
        <v>1075</v>
      </c>
      <c r="B23" s="139">
        <v>80.400000000000006</v>
      </c>
      <c r="C23" s="193">
        <f t="shared" si="0"/>
        <v>7.7817867843085688E-4</v>
      </c>
      <c r="D23" s="139">
        <v>4351.2</v>
      </c>
      <c r="E23" s="139">
        <f t="shared" si="1"/>
        <v>4.2114565492392342E-2</v>
      </c>
      <c r="F23" s="139">
        <v>0</v>
      </c>
      <c r="G23" s="139">
        <f t="shared" si="2"/>
        <v>0</v>
      </c>
      <c r="H23" s="139">
        <v>0</v>
      </c>
      <c r="I23" s="139">
        <f t="shared" si="3"/>
        <v>0</v>
      </c>
      <c r="J23" s="139">
        <v>0</v>
      </c>
      <c r="K23" s="139">
        <f t="shared" si="4"/>
        <v>0</v>
      </c>
      <c r="L23" s="139">
        <v>0</v>
      </c>
      <c r="M23" s="139">
        <f t="shared" si="5"/>
        <v>0</v>
      </c>
      <c r="N23" s="139">
        <v>0</v>
      </c>
      <c r="O23" s="139">
        <f t="shared" si="6"/>
        <v>0</v>
      </c>
      <c r="P23" s="139">
        <v>0</v>
      </c>
      <c r="Q23" s="139">
        <f t="shared" si="7"/>
        <v>0</v>
      </c>
      <c r="R23" s="139">
        <v>0</v>
      </c>
      <c r="S23" s="139">
        <f t="shared" si="8"/>
        <v>0</v>
      </c>
      <c r="T23" s="139">
        <v>0</v>
      </c>
      <c r="U23" s="139">
        <f t="shared" si="9"/>
        <v>0</v>
      </c>
      <c r="V23" s="139">
        <v>0</v>
      </c>
      <c r="W23" s="139">
        <f t="shared" si="10"/>
        <v>0</v>
      </c>
      <c r="X23" s="139">
        <v>0</v>
      </c>
      <c r="Y23" s="139">
        <f t="shared" si="11"/>
        <v>0</v>
      </c>
      <c r="Z23" s="139">
        <v>0</v>
      </c>
      <c r="AA23" s="139"/>
      <c r="AB23" s="139">
        <v>0</v>
      </c>
      <c r="AC23" s="139"/>
      <c r="AD23" s="139">
        <v>0</v>
      </c>
      <c r="AE23" s="139">
        <f t="shared" si="12"/>
        <v>0</v>
      </c>
      <c r="AF23" s="139">
        <v>0</v>
      </c>
      <c r="AG23" s="139">
        <f t="shared" si="13"/>
        <v>0</v>
      </c>
      <c r="AH23" s="139">
        <v>0</v>
      </c>
      <c r="AI23" s="139">
        <f t="shared" si="14"/>
        <v>0</v>
      </c>
      <c r="AJ23" s="139">
        <v>0</v>
      </c>
      <c r="AK23" s="139">
        <f t="shared" si="15"/>
        <v>0</v>
      </c>
      <c r="AL23" s="139">
        <v>0</v>
      </c>
      <c r="AM23" s="139">
        <f t="shared" si="16"/>
        <v>0</v>
      </c>
      <c r="AN23" s="139">
        <v>0</v>
      </c>
      <c r="AO23" s="139"/>
      <c r="AP23" s="139">
        <v>0</v>
      </c>
      <c r="AQ23" s="139"/>
      <c r="AR23" s="139">
        <v>0</v>
      </c>
      <c r="AS23" s="139"/>
      <c r="AT23" s="139">
        <v>0</v>
      </c>
      <c r="AU23" s="139">
        <f t="shared" si="17"/>
        <v>0</v>
      </c>
      <c r="AV23" s="139">
        <v>0</v>
      </c>
      <c r="AW23" s="139"/>
      <c r="AX23" s="139">
        <v>0</v>
      </c>
      <c r="AY23" s="139"/>
      <c r="AZ23" s="139">
        <v>2.6</v>
      </c>
      <c r="BA23" s="139">
        <f t="shared" si="18"/>
        <v>4.1941636897185485E-6</v>
      </c>
      <c r="BB23" s="139">
        <v>0</v>
      </c>
      <c r="BC23" s="139">
        <f t="shared" si="19"/>
        <v>0</v>
      </c>
    </row>
    <row r="24" spans="1:55" s="141" customFormat="1" x14ac:dyDescent="0.35">
      <c r="A24" s="138">
        <v>1100</v>
      </c>
      <c r="B24" s="139">
        <v>85</v>
      </c>
      <c r="C24" s="193">
        <f t="shared" si="0"/>
        <v>8.2270133913709992E-4</v>
      </c>
      <c r="D24" s="139">
        <v>4063.3</v>
      </c>
      <c r="E24" s="139">
        <f t="shared" si="1"/>
        <v>3.9328027662538567E-2</v>
      </c>
      <c r="F24" s="139">
        <v>0</v>
      </c>
      <c r="G24" s="139">
        <f t="shared" si="2"/>
        <v>0</v>
      </c>
      <c r="H24" s="139">
        <v>0</v>
      </c>
      <c r="I24" s="139">
        <f t="shared" si="3"/>
        <v>0</v>
      </c>
      <c r="J24" s="139">
        <v>0</v>
      </c>
      <c r="K24" s="139">
        <f t="shared" si="4"/>
        <v>0</v>
      </c>
      <c r="L24" s="139">
        <v>0</v>
      </c>
      <c r="M24" s="139">
        <f t="shared" si="5"/>
        <v>0</v>
      </c>
      <c r="N24" s="139">
        <v>0</v>
      </c>
      <c r="O24" s="139">
        <f t="shared" si="6"/>
        <v>0</v>
      </c>
      <c r="P24" s="139">
        <v>0</v>
      </c>
      <c r="Q24" s="139">
        <f t="shared" si="7"/>
        <v>0</v>
      </c>
      <c r="R24" s="139">
        <v>0</v>
      </c>
      <c r="S24" s="139">
        <f t="shared" si="8"/>
        <v>0</v>
      </c>
      <c r="T24" s="139">
        <v>0</v>
      </c>
      <c r="U24" s="139">
        <f t="shared" si="9"/>
        <v>0</v>
      </c>
      <c r="V24" s="139">
        <v>0</v>
      </c>
      <c r="W24" s="139">
        <f t="shared" si="10"/>
        <v>0</v>
      </c>
      <c r="X24" s="139">
        <v>0</v>
      </c>
      <c r="Y24" s="139">
        <f t="shared" si="11"/>
        <v>0</v>
      </c>
      <c r="Z24" s="139">
        <v>0</v>
      </c>
      <c r="AA24" s="139"/>
      <c r="AB24" s="139">
        <v>0</v>
      </c>
      <c r="AC24" s="139"/>
      <c r="AD24" s="139">
        <v>0</v>
      </c>
      <c r="AE24" s="139">
        <f t="shared" si="12"/>
        <v>0</v>
      </c>
      <c r="AF24" s="139">
        <v>0</v>
      </c>
      <c r="AG24" s="139">
        <f t="shared" si="13"/>
        <v>0</v>
      </c>
      <c r="AH24" s="139">
        <v>0</v>
      </c>
      <c r="AI24" s="139">
        <f t="shared" si="14"/>
        <v>0</v>
      </c>
      <c r="AJ24" s="139">
        <v>0</v>
      </c>
      <c r="AK24" s="139">
        <f t="shared" si="15"/>
        <v>0</v>
      </c>
      <c r="AL24" s="139">
        <v>0</v>
      </c>
      <c r="AM24" s="139">
        <f t="shared" si="16"/>
        <v>0</v>
      </c>
      <c r="AN24" s="139">
        <v>0</v>
      </c>
      <c r="AO24" s="139"/>
      <c r="AP24" s="139">
        <v>0</v>
      </c>
      <c r="AQ24" s="139"/>
      <c r="AR24" s="139">
        <v>0</v>
      </c>
      <c r="AS24" s="139"/>
      <c r="AT24" s="139">
        <v>0</v>
      </c>
      <c r="AU24" s="139">
        <f t="shared" si="17"/>
        <v>0</v>
      </c>
      <c r="AV24" s="139">
        <v>0</v>
      </c>
      <c r="AW24" s="139"/>
      <c r="AX24" s="139">
        <v>0</v>
      </c>
      <c r="AY24" s="139"/>
      <c r="AZ24" s="139">
        <v>0</v>
      </c>
      <c r="BA24" s="139">
        <f t="shared" si="18"/>
        <v>0</v>
      </c>
      <c r="BB24" s="139">
        <v>0</v>
      </c>
      <c r="BC24" s="139">
        <f t="shared" si="19"/>
        <v>0</v>
      </c>
    </row>
    <row r="26" spans="1:55" x14ac:dyDescent="0.35">
      <c r="I26" t="s">
        <v>172</v>
      </c>
      <c r="J26">
        <v>9.6788392839658808E-6</v>
      </c>
      <c r="AC26" t="s">
        <v>172</v>
      </c>
      <c r="AD26">
        <v>9.6788392839658808E-6</v>
      </c>
      <c r="AY26" t="s">
        <v>172</v>
      </c>
      <c r="AZ26">
        <v>9.6788392839658808E-6</v>
      </c>
    </row>
    <row r="29" spans="1:55" ht="18.5" x14ac:dyDescent="0.45">
      <c r="A29" s="199" t="s">
        <v>181</v>
      </c>
      <c r="B29" s="247" t="s">
        <v>151</v>
      </c>
      <c r="C29" s="247"/>
      <c r="D29" s="247" t="s">
        <v>150</v>
      </c>
      <c r="E29" s="247"/>
      <c r="F29" s="247" t="s">
        <v>149</v>
      </c>
      <c r="G29" s="247"/>
      <c r="H29" s="247" t="s">
        <v>148</v>
      </c>
      <c r="I29" s="247"/>
      <c r="J29" s="247" t="s">
        <v>147</v>
      </c>
      <c r="K29" s="247"/>
      <c r="L29" s="247" t="s">
        <v>383</v>
      </c>
      <c r="M29" s="247"/>
      <c r="N29" s="247" t="s">
        <v>359</v>
      </c>
      <c r="O29" s="247"/>
      <c r="P29" s="247" t="s">
        <v>358</v>
      </c>
      <c r="Q29" s="247"/>
      <c r="R29" s="249" t="s">
        <v>468</v>
      </c>
      <c r="S29" s="249"/>
      <c r="T29" s="247" t="s">
        <v>467</v>
      </c>
      <c r="U29" s="247"/>
      <c r="V29" s="247" t="s">
        <v>355</v>
      </c>
      <c r="W29" s="247"/>
      <c r="X29" s="247" t="s">
        <v>183</v>
      </c>
      <c r="Y29" s="247"/>
      <c r="Z29" s="247">
        <v>26.335000000000001</v>
      </c>
      <c r="AA29" s="247"/>
      <c r="AB29" s="251">
        <v>28.321999999999999</v>
      </c>
      <c r="AC29" s="247"/>
      <c r="AD29" s="247" t="s">
        <v>466</v>
      </c>
      <c r="AE29" s="247"/>
      <c r="AF29" s="247" t="s">
        <v>465</v>
      </c>
      <c r="AG29" s="247"/>
      <c r="AH29" s="247" t="s">
        <v>464</v>
      </c>
      <c r="AI29" s="247"/>
      <c r="AJ29" s="247" t="s">
        <v>463</v>
      </c>
      <c r="AK29" s="247"/>
      <c r="AL29" s="247" t="s">
        <v>462</v>
      </c>
      <c r="AM29" s="247"/>
      <c r="AN29" s="232">
        <v>32.700000000000003</v>
      </c>
      <c r="AO29" s="232"/>
      <c r="AP29" s="232">
        <v>33.299999999999997</v>
      </c>
      <c r="AQ29" s="232"/>
      <c r="AR29" s="250">
        <v>34.206000000000003</v>
      </c>
      <c r="AS29" s="232"/>
      <c r="AT29" s="247" t="s">
        <v>461</v>
      </c>
      <c r="AU29" s="247"/>
      <c r="AV29" s="232">
        <v>35.49</v>
      </c>
      <c r="AW29" s="232"/>
      <c r="AX29" s="232">
        <v>35.979999999999997</v>
      </c>
      <c r="AY29" s="248"/>
      <c r="AZ29" s="247">
        <v>38.759</v>
      </c>
      <c r="BA29" s="247"/>
      <c r="BB29" s="247">
        <v>44.124000000000002</v>
      </c>
      <c r="BC29" s="247"/>
    </row>
    <row r="30" spans="1:55" x14ac:dyDescent="0.35">
      <c r="A30" s="137" t="s">
        <v>460</v>
      </c>
      <c r="B30" s="136" t="s">
        <v>552</v>
      </c>
      <c r="C30" s="136" t="s">
        <v>152</v>
      </c>
      <c r="D30" s="136" t="s">
        <v>552</v>
      </c>
      <c r="E30" s="136" t="s">
        <v>152</v>
      </c>
      <c r="F30" s="201" t="s">
        <v>552</v>
      </c>
      <c r="G30" s="136" t="s">
        <v>152</v>
      </c>
      <c r="H30" s="136" t="s">
        <v>552</v>
      </c>
      <c r="I30" s="136" t="s">
        <v>152</v>
      </c>
      <c r="J30" s="136" t="s">
        <v>552</v>
      </c>
      <c r="K30" s="136" t="s">
        <v>152</v>
      </c>
      <c r="L30" s="136" t="s">
        <v>552</v>
      </c>
      <c r="M30" s="136" t="s">
        <v>152</v>
      </c>
      <c r="N30" s="136" t="s">
        <v>552</v>
      </c>
      <c r="O30" s="136" t="s">
        <v>152</v>
      </c>
      <c r="P30" s="136" t="s">
        <v>552</v>
      </c>
      <c r="Q30" s="136" t="s">
        <v>152</v>
      </c>
      <c r="R30" s="136" t="s">
        <v>552</v>
      </c>
      <c r="S30" s="136" t="s">
        <v>152</v>
      </c>
      <c r="T30" s="136" t="s">
        <v>552</v>
      </c>
      <c r="U30" s="136" t="s">
        <v>152</v>
      </c>
      <c r="V30" s="136" t="s">
        <v>552</v>
      </c>
      <c r="W30" s="136" t="s">
        <v>152</v>
      </c>
      <c r="X30" s="136" t="s">
        <v>552</v>
      </c>
      <c r="Y30" s="136" t="s">
        <v>152</v>
      </c>
      <c r="Z30" s="136" t="s">
        <v>552</v>
      </c>
      <c r="AA30" s="136" t="s">
        <v>152</v>
      </c>
      <c r="AB30" s="201" t="s">
        <v>552</v>
      </c>
      <c r="AC30" s="136" t="s">
        <v>152</v>
      </c>
      <c r="AD30" s="136" t="s">
        <v>552</v>
      </c>
      <c r="AE30" s="136" t="s">
        <v>152</v>
      </c>
      <c r="AF30" s="136" t="s">
        <v>552</v>
      </c>
      <c r="AG30" s="136" t="s">
        <v>152</v>
      </c>
      <c r="AH30" s="136" t="s">
        <v>552</v>
      </c>
      <c r="AI30" s="200" t="s">
        <v>152</v>
      </c>
      <c r="AJ30" s="136" t="s">
        <v>552</v>
      </c>
      <c r="AK30" s="136" t="s">
        <v>152</v>
      </c>
      <c r="AL30" s="136" t="s">
        <v>552</v>
      </c>
      <c r="AM30" s="136" t="s">
        <v>152</v>
      </c>
      <c r="AN30" s="142" t="s">
        <v>552</v>
      </c>
      <c r="AO30" s="142" t="s">
        <v>152</v>
      </c>
      <c r="AP30" s="142" t="s">
        <v>552</v>
      </c>
      <c r="AQ30" s="142" t="s">
        <v>152</v>
      </c>
      <c r="AR30" s="204" t="s">
        <v>552</v>
      </c>
      <c r="AS30" s="142" t="s">
        <v>152</v>
      </c>
      <c r="AT30" s="136" t="s">
        <v>552</v>
      </c>
      <c r="AU30" s="136" t="s">
        <v>152</v>
      </c>
      <c r="AV30" s="142" t="s">
        <v>552</v>
      </c>
      <c r="AW30" s="142" t="s">
        <v>152</v>
      </c>
      <c r="AX30" s="142" t="s">
        <v>552</v>
      </c>
      <c r="AY30" s="203" t="s">
        <v>152</v>
      </c>
      <c r="AZ30" s="136" t="s">
        <v>552</v>
      </c>
      <c r="BA30" s="136" t="s">
        <v>152</v>
      </c>
      <c r="BB30" s="136" t="s">
        <v>552</v>
      </c>
      <c r="BC30" s="136" t="s">
        <v>152</v>
      </c>
    </row>
    <row r="31" spans="1:55" x14ac:dyDescent="0.35">
      <c r="A31" s="138">
        <v>600</v>
      </c>
      <c r="B31" s="136">
        <v>2.6</v>
      </c>
      <c r="C31" s="136">
        <f t="shared" ref="C31:C51" si="20">B31*$J$26/1</f>
        <v>2.516498213831129E-5</v>
      </c>
      <c r="D31" s="136">
        <v>6.4</v>
      </c>
      <c r="E31" s="136">
        <f t="shared" ref="E31:E51" si="21">D31*$J$26/1</f>
        <v>6.1944571417381635E-5</v>
      </c>
      <c r="F31" s="201">
        <v>0</v>
      </c>
      <c r="G31" s="136">
        <f t="shared" ref="G31:G51" si="22">F31*$J$26/2</f>
        <v>0</v>
      </c>
      <c r="H31" s="136">
        <v>0</v>
      </c>
      <c r="I31" s="136">
        <f t="shared" ref="I31:I51" si="23">H31*$J$26/2</f>
        <v>0</v>
      </c>
      <c r="J31" s="136">
        <v>0</v>
      </c>
      <c r="K31" s="136">
        <f t="shared" ref="K31:K51" si="24">J31*$J$26/2</f>
        <v>0</v>
      </c>
      <c r="L31" s="136">
        <v>0</v>
      </c>
      <c r="M31" s="136">
        <f t="shared" ref="M31:M51" si="25">L31*$J$26/3</f>
        <v>0</v>
      </c>
      <c r="N31" s="136">
        <v>0</v>
      </c>
      <c r="O31" s="136">
        <f t="shared" ref="O31:O51" si="26">N31*$J$26/3</f>
        <v>0</v>
      </c>
      <c r="P31" s="136">
        <v>0</v>
      </c>
      <c r="Q31" s="136">
        <f t="shared" ref="Q31:Q51" si="27">P31*$J$26/3</f>
        <v>0</v>
      </c>
      <c r="R31" s="136">
        <v>0</v>
      </c>
      <c r="S31" s="136">
        <f t="shared" ref="S31:S51" si="28">R31*$AD$26/2</f>
        <v>0</v>
      </c>
      <c r="T31" s="136">
        <v>0</v>
      </c>
      <c r="U31" s="136">
        <f t="shared" ref="U31:U51" si="29">T31*$AD$26/4</f>
        <v>0</v>
      </c>
      <c r="V31" s="136">
        <v>0</v>
      </c>
      <c r="W31" s="136">
        <f t="shared" ref="W31:W51" si="30">V31*$AD$26/4</f>
        <v>0</v>
      </c>
      <c r="X31" s="136">
        <v>0</v>
      </c>
      <c r="Y31" s="136">
        <f t="shared" ref="Y31:Y51" si="31">X31*$AD$26/4</f>
        <v>0</v>
      </c>
      <c r="Z31" s="136">
        <v>0</v>
      </c>
      <c r="AA31" s="136"/>
      <c r="AB31" s="201">
        <v>0</v>
      </c>
      <c r="AC31" s="136"/>
      <c r="AD31" s="136">
        <v>0</v>
      </c>
      <c r="AE31" s="136">
        <f t="shared" ref="AE31:AE51" si="32">AD31*$AD$26/4</f>
        <v>0</v>
      </c>
      <c r="AF31" s="136">
        <v>0</v>
      </c>
      <c r="AG31" s="136">
        <f t="shared" ref="AG31:AG51" si="33">AF31*$AD$26/3</f>
        <v>0</v>
      </c>
      <c r="AH31" s="136">
        <v>0</v>
      </c>
      <c r="AI31" s="200">
        <f t="shared" ref="AI31:AI51" si="34">AH31*$AD$26/3</f>
        <v>0</v>
      </c>
      <c r="AJ31" s="136">
        <v>0</v>
      </c>
      <c r="AK31" s="136">
        <f t="shared" ref="AK31:AK51" si="35">AJ31*$AZ$26/5</f>
        <v>0</v>
      </c>
      <c r="AL31" s="136">
        <v>0</v>
      </c>
      <c r="AM31" s="136">
        <f t="shared" ref="AM31:AM51" si="36">AL31*$AZ$26/5</f>
        <v>0</v>
      </c>
      <c r="AN31" s="136">
        <v>0</v>
      </c>
      <c r="AO31" s="136"/>
      <c r="AP31" s="136">
        <v>0</v>
      </c>
      <c r="AQ31" s="136"/>
      <c r="AR31" s="201">
        <v>0</v>
      </c>
      <c r="AS31" s="136"/>
      <c r="AT31" s="136">
        <v>0</v>
      </c>
      <c r="AU31" s="136">
        <f t="shared" ref="AU31:AU51" si="37">AT31*$AZ$26/4</f>
        <v>0</v>
      </c>
      <c r="AV31" s="136">
        <v>0</v>
      </c>
      <c r="AW31" s="136"/>
      <c r="AX31" s="136">
        <v>0</v>
      </c>
      <c r="AY31" s="200"/>
      <c r="AZ31" s="136">
        <v>0</v>
      </c>
      <c r="BA31" s="136">
        <f t="shared" ref="BA31:BA51" si="38">AZ31*$AZ$26/6</f>
        <v>0</v>
      </c>
      <c r="BB31" s="136">
        <v>0</v>
      </c>
      <c r="BC31" s="136">
        <f t="shared" ref="BC31:BC51" si="39">BB31*$AZ$26/7</f>
        <v>0</v>
      </c>
    </row>
    <row r="32" spans="1:55" x14ac:dyDescent="0.35">
      <c r="A32" s="138">
        <v>625</v>
      </c>
      <c r="B32" s="136">
        <v>3.4</v>
      </c>
      <c r="C32" s="136">
        <f t="shared" si="20"/>
        <v>3.2908053565483996E-5</v>
      </c>
      <c r="D32" s="136">
        <v>9.5</v>
      </c>
      <c r="E32" s="136">
        <f t="shared" si="21"/>
        <v>9.194897319767587E-5</v>
      </c>
      <c r="F32" s="136">
        <v>0</v>
      </c>
      <c r="G32" s="136">
        <f t="shared" si="22"/>
        <v>0</v>
      </c>
      <c r="H32" s="201">
        <v>0</v>
      </c>
      <c r="I32" s="136">
        <f t="shared" si="23"/>
        <v>0</v>
      </c>
      <c r="J32" s="136">
        <v>0</v>
      </c>
      <c r="K32" s="136">
        <f t="shared" si="24"/>
        <v>0</v>
      </c>
      <c r="L32" s="136">
        <v>0</v>
      </c>
      <c r="M32" s="136">
        <f t="shared" si="25"/>
        <v>0</v>
      </c>
      <c r="N32" s="136">
        <v>0</v>
      </c>
      <c r="O32" s="136">
        <f t="shared" si="26"/>
        <v>0</v>
      </c>
      <c r="P32" s="136">
        <v>0</v>
      </c>
      <c r="Q32" s="136">
        <f t="shared" si="27"/>
        <v>0</v>
      </c>
      <c r="R32" s="200">
        <v>0</v>
      </c>
      <c r="S32" s="136">
        <f t="shared" si="28"/>
        <v>0</v>
      </c>
      <c r="T32" s="136">
        <v>0</v>
      </c>
      <c r="U32" s="136">
        <f t="shared" si="29"/>
        <v>0</v>
      </c>
      <c r="V32" s="136">
        <v>0</v>
      </c>
      <c r="W32" s="136">
        <f t="shared" si="30"/>
        <v>0</v>
      </c>
      <c r="X32" s="136">
        <v>0</v>
      </c>
      <c r="Y32" s="136">
        <f t="shared" si="31"/>
        <v>0</v>
      </c>
      <c r="Z32" s="136">
        <v>0</v>
      </c>
      <c r="AA32" s="136"/>
      <c r="AB32" s="136">
        <v>0</v>
      </c>
      <c r="AC32" s="136"/>
      <c r="AD32" s="136">
        <v>0</v>
      </c>
      <c r="AE32" s="136">
        <f t="shared" si="32"/>
        <v>0</v>
      </c>
      <c r="AF32" s="136">
        <v>0</v>
      </c>
      <c r="AG32" s="136">
        <f t="shared" si="33"/>
        <v>0</v>
      </c>
      <c r="AH32" s="136">
        <v>0</v>
      </c>
      <c r="AI32" s="200">
        <f t="shared" si="34"/>
        <v>0</v>
      </c>
      <c r="AJ32" s="136">
        <v>0</v>
      </c>
      <c r="AK32" s="136">
        <f t="shared" si="35"/>
        <v>0</v>
      </c>
      <c r="AL32" s="136">
        <v>0</v>
      </c>
      <c r="AM32" s="136">
        <f t="shared" si="36"/>
        <v>0</v>
      </c>
      <c r="AN32" s="136">
        <v>0</v>
      </c>
      <c r="AO32" s="136"/>
      <c r="AP32" s="136">
        <v>0</v>
      </c>
      <c r="AQ32" s="136"/>
      <c r="AR32" s="201">
        <v>0</v>
      </c>
      <c r="AS32" s="136"/>
      <c r="AT32" s="136">
        <v>0</v>
      </c>
      <c r="AU32" s="136">
        <f t="shared" si="37"/>
        <v>0</v>
      </c>
      <c r="AV32" s="136">
        <v>0</v>
      </c>
      <c r="AW32" s="136"/>
      <c r="AX32" s="136">
        <v>0</v>
      </c>
      <c r="AY32" s="200"/>
      <c r="AZ32" s="136">
        <v>0</v>
      </c>
      <c r="BA32" s="136">
        <f t="shared" si="38"/>
        <v>0</v>
      </c>
      <c r="BB32" s="136">
        <v>0</v>
      </c>
      <c r="BC32" s="136">
        <f t="shared" si="39"/>
        <v>0</v>
      </c>
    </row>
    <row r="33" spans="1:55" x14ac:dyDescent="0.35">
      <c r="A33" s="138">
        <v>650</v>
      </c>
      <c r="B33" s="136">
        <v>3</v>
      </c>
      <c r="C33" s="136">
        <f t="shared" si="20"/>
        <v>2.9036517851897643E-5</v>
      </c>
      <c r="D33" s="136">
        <v>12</v>
      </c>
      <c r="E33" s="136">
        <f t="shared" si="21"/>
        <v>1.1614607140759057E-4</v>
      </c>
      <c r="F33" s="136">
        <v>0</v>
      </c>
      <c r="G33" s="136">
        <f t="shared" si="22"/>
        <v>0</v>
      </c>
      <c r="H33" s="136">
        <v>0</v>
      </c>
      <c r="I33" s="136">
        <f t="shared" si="23"/>
        <v>0</v>
      </c>
      <c r="J33" s="136">
        <v>0</v>
      </c>
      <c r="K33" s="136">
        <f t="shared" si="24"/>
        <v>0</v>
      </c>
      <c r="L33" s="136">
        <v>0</v>
      </c>
      <c r="M33" s="136">
        <f t="shared" si="25"/>
        <v>0</v>
      </c>
      <c r="N33" s="136">
        <v>0</v>
      </c>
      <c r="O33" s="136">
        <f t="shared" si="26"/>
        <v>0</v>
      </c>
      <c r="P33" s="136">
        <v>0</v>
      </c>
      <c r="Q33" s="136">
        <f t="shared" si="27"/>
        <v>0</v>
      </c>
      <c r="R33" s="136">
        <v>0</v>
      </c>
      <c r="S33" s="136">
        <f t="shared" si="28"/>
        <v>0</v>
      </c>
      <c r="T33" s="136">
        <v>0</v>
      </c>
      <c r="U33" s="136">
        <f t="shared" si="29"/>
        <v>0</v>
      </c>
      <c r="V33" s="136">
        <v>0</v>
      </c>
      <c r="W33" s="136">
        <f t="shared" si="30"/>
        <v>0</v>
      </c>
      <c r="X33" s="136">
        <v>0</v>
      </c>
      <c r="Y33" s="136">
        <f t="shared" si="31"/>
        <v>0</v>
      </c>
      <c r="Z33" s="136">
        <v>0</v>
      </c>
      <c r="AA33" s="136"/>
      <c r="AB33" s="136">
        <v>0</v>
      </c>
      <c r="AC33" s="136"/>
      <c r="AD33" s="136">
        <v>0</v>
      </c>
      <c r="AE33" s="136">
        <f t="shared" si="32"/>
        <v>0</v>
      </c>
      <c r="AF33" s="136">
        <v>0</v>
      </c>
      <c r="AG33" s="136">
        <f t="shared" si="33"/>
        <v>0</v>
      </c>
      <c r="AH33" s="136">
        <v>0</v>
      </c>
      <c r="AI33" s="200">
        <f t="shared" si="34"/>
        <v>0</v>
      </c>
      <c r="AJ33" s="136">
        <v>0</v>
      </c>
      <c r="AK33" s="136">
        <f t="shared" si="35"/>
        <v>0</v>
      </c>
      <c r="AL33" s="136">
        <v>0</v>
      </c>
      <c r="AM33" s="136">
        <f t="shared" si="36"/>
        <v>0</v>
      </c>
      <c r="AN33" s="136">
        <v>0</v>
      </c>
      <c r="AO33" s="136"/>
      <c r="AP33" s="136">
        <v>0</v>
      </c>
      <c r="AQ33" s="136"/>
      <c r="AR33" s="201">
        <v>0</v>
      </c>
      <c r="AS33" s="136"/>
      <c r="AT33" s="136">
        <v>0</v>
      </c>
      <c r="AU33" s="136">
        <f t="shared" si="37"/>
        <v>0</v>
      </c>
      <c r="AV33" s="136">
        <v>0</v>
      </c>
      <c r="AW33" s="136"/>
      <c r="AX33" s="136">
        <v>0</v>
      </c>
      <c r="AY33" s="200"/>
      <c r="AZ33" s="136">
        <v>0</v>
      </c>
      <c r="BA33" s="136">
        <f t="shared" si="38"/>
        <v>0</v>
      </c>
      <c r="BB33" s="136">
        <v>0</v>
      </c>
      <c r="BC33" s="136">
        <f t="shared" si="39"/>
        <v>0</v>
      </c>
    </row>
    <row r="34" spans="1:55" x14ac:dyDescent="0.35">
      <c r="A34" s="138">
        <v>675</v>
      </c>
      <c r="B34" s="136">
        <v>6.7</v>
      </c>
      <c r="C34" s="136">
        <f t="shared" si="20"/>
        <v>6.4848223202571402E-5</v>
      </c>
      <c r="D34" s="136">
        <v>12.3</v>
      </c>
      <c r="E34" s="136">
        <f t="shared" si="21"/>
        <v>1.1904972319278034E-4</v>
      </c>
      <c r="F34" s="136">
        <v>0</v>
      </c>
      <c r="G34" s="136">
        <f t="shared" si="22"/>
        <v>0</v>
      </c>
      <c r="H34" s="136">
        <v>0</v>
      </c>
      <c r="I34" s="136">
        <f t="shared" si="23"/>
        <v>0</v>
      </c>
      <c r="J34" s="136">
        <v>0</v>
      </c>
      <c r="K34" s="136">
        <f t="shared" si="24"/>
        <v>0</v>
      </c>
      <c r="L34" s="136">
        <v>0</v>
      </c>
      <c r="M34" s="136">
        <f t="shared" si="25"/>
        <v>0</v>
      </c>
      <c r="N34" s="136">
        <v>0</v>
      </c>
      <c r="O34" s="136">
        <f t="shared" si="26"/>
        <v>0</v>
      </c>
      <c r="P34" s="136">
        <v>0</v>
      </c>
      <c r="Q34" s="136">
        <f t="shared" si="27"/>
        <v>0</v>
      </c>
      <c r="R34" s="136">
        <v>0</v>
      </c>
      <c r="S34" s="136">
        <f t="shared" si="28"/>
        <v>0</v>
      </c>
      <c r="T34" s="136">
        <v>0</v>
      </c>
      <c r="U34" s="136">
        <f t="shared" si="29"/>
        <v>0</v>
      </c>
      <c r="V34" s="136">
        <v>0</v>
      </c>
      <c r="W34" s="136">
        <f t="shared" si="30"/>
        <v>0</v>
      </c>
      <c r="X34" s="136">
        <v>0</v>
      </c>
      <c r="Y34" s="136">
        <f t="shared" si="31"/>
        <v>0</v>
      </c>
      <c r="Z34" s="136">
        <v>0</v>
      </c>
      <c r="AA34" s="136"/>
      <c r="AB34" s="136">
        <v>0</v>
      </c>
      <c r="AC34" s="136"/>
      <c r="AD34" s="136">
        <v>0</v>
      </c>
      <c r="AE34" s="136">
        <f t="shared" si="32"/>
        <v>0</v>
      </c>
      <c r="AF34" s="136">
        <v>0</v>
      </c>
      <c r="AG34" s="136">
        <f t="shared" si="33"/>
        <v>0</v>
      </c>
      <c r="AH34" s="136">
        <v>0</v>
      </c>
      <c r="AI34" s="200">
        <f t="shared" si="34"/>
        <v>0</v>
      </c>
      <c r="AJ34" s="136">
        <v>0</v>
      </c>
      <c r="AK34" s="136">
        <f t="shared" si="35"/>
        <v>0</v>
      </c>
      <c r="AL34" s="136">
        <v>0</v>
      </c>
      <c r="AM34" s="136">
        <f t="shared" si="36"/>
        <v>0</v>
      </c>
      <c r="AN34" s="136">
        <v>0</v>
      </c>
      <c r="AO34" s="136"/>
      <c r="AP34" s="136">
        <v>0</v>
      </c>
      <c r="AQ34" s="136"/>
      <c r="AR34" s="201">
        <v>0</v>
      </c>
      <c r="AS34" s="136"/>
      <c r="AT34" s="136">
        <v>0</v>
      </c>
      <c r="AU34" s="136">
        <f t="shared" si="37"/>
        <v>0</v>
      </c>
      <c r="AV34" s="136">
        <v>0</v>
      </c>
      <c r="AW34" s="136"/>
      <c r="AX34" s="136">
        <v>0</v>
      </c>
      <c r="AY34" s="136"/>
      <c r="AZ34" s="136">
        <v>0</v>
      </c>
      <c r="BA34" s="136">
        <f t="shared" si="38"/>
        <v>0</v>
      </c>
      <c r="BB34" s="136">
        <v>0</v>
      </c>
      <c r="BC34" s="136">
        <f t="shared" si="39"/>
        <v>0</v>
      </c>
    </row>
    <row r="35" spans="1:55" x14ac:dyDescent="0.35">
      <c r="A35" s="138">
        <v>700</v>
      </c>
      <c r="B35" s="136">
        <v>9.5</v>
      </c>
      <c r="C35" s="136">
        <f t="shared" si="20"/>
        <v>9.194897319767587E-5</v>
      </c>
      <c r="D35" s="136">
        <v>23.5</v>
      </c>
      <c r="E35" s="136">
        <f t="shared" si="21"/>
        <v>2.2745272317319819E-4</v>
      </c>
      <c r="F35" s="136">
        <v>0</v>
      </c>
      <c r="G35" s="136">
        <f t="shared" si="22"/>
        <v>0</v>
      </c>
      <c r="H35" s="136">
        <v>0</v>
      </c>
      <c r="I35" s="136">
        <f t="shared" si="23"/>
        <v>0</v>
      </c>
      <c r="J35" s="136">
        <v>0</v>
      </c>
      <c r="K35" s="136">
        <f t="shared" si="24"/>
        <v>0</v>
      </c>
      <c r="L35" s="136">
        <v>0</v>
      </c>
      <c r="M35" s="136">
        <f t="shared" si="25"/>
        <v>0</v>
      </c>
      <c r="N35" s="136">
        <v>0</v>
      </c>
      <c r="O35" s="136">
        <f t="shared" si="26"/>
        <v>0</v>
      </c>
      <c r="P35" s="136"/>
      <c r="Q35" s="136">
        <f t="shared" si="27"/>
        <v>0</v>
      </c>
      <c r="R35" s="136">
        <v>0</v>
      </c>
      <c r="S35" s="136">
        <f t="shared" si="28"/>
        <v>0</v>
      </c>
      <c r="T35" s="136">
        <v>0</v>
      </c>
      <c r="U35" s="136">
        <f t="shared" si="29"/>
        <v>0</v>
      </c>
      <c r="V35" s="136">
        <v>0</v>
      </c>
      <c r="W35" s="136">
        <f t="shared" si="30"/>
        <v>0</v>
      </c>
      <c r="X35" s="136">
        <v>0</v>
      </c>
      <c r="Y35" s="136">
        <f t="shared" si="31"/>
        <v>0</v>
      </c>
      <c r="Z35" s="136">
        <v>0</v>
      </c>
      <c r="AA35" s="136"/>
      <c r="AB35" s="136">
        <v>0</v>
      </c>
      <c r="AC35" s="136"/>
      <c r="AD35" s="136">
        <v>0</v>
      </c>
      <c r="AE35" s="136">
        <f t="shared" si="32"/>
        <v>0</v>
      </c>
      <c r="AF35" s="136">
        <v>0</v>
      </c>
      <c r="AG35" s="136">
        <f t="shared" si="33"/>
        <v>0</v>
      </c>
      <c r="AH35" s="136">
        <v>0</v>
      </c>
      <c r="AI35" s="200">
        <f t="shared" si="34"/>
        <v>0</v>
      </c>
      <c r="AJ35" s="136">
        <v>0</v>
      </c>
      <c r="AK35" s="136">
        <f t="shared" si="35"/>
        <v>0</v>
      </c>
      <c r="AL35" s="136">
        <v>0</v>
      </c>
      <c r="AM35" s="136">
        <f t="shared" si="36"/>
        <v>0</v>
      </c>
      <c r="AN35" s="136">
        <v>0</v>
      </c>
      <c r="AO35" s="136"/>
      <c r="AP35" s="136">
        <v>0</v>
      </c>
      <c r="AQ35" s="136"/>
      <c r="AR35" s="201">
        <v>0</v>
      </c>
      <c r="AS35" s="136"/>
      <c r="AT35" s="136">
        <v>0</v>
      </c>
      <c r="AU35" s="136">
        <f t="shared" si="37"/>
        <v>0</v>
      </c>
      <c r="AV35" s="136">
        <v>0</v>
      </c>
      <c r="AW35" s="136"/>
      <c r="AX35" s="136">
        <v>0</v>
      </c>
      <c r="AY35" s="136"/>
      <c r="AZ35" s="136">
        <v>0</v>
      </c>
      <c r="BA35" s="136">
        <f t="shared" si="38"/>
        <v>0</v>
      </c>
      <c r="BB35" s="136">
        <v>0</v>
      </c>
      <c r="BC35" s="136">
        <f t="shared" si="39"/>
        <v>0</v>
      </c>
    </row>
    <row r="36" spans="1:55" x14ac:dyDescent="0.35">
      <c r="A36" s="138">
        <v>725</v>
      </c>
      <c r="B36" s="136">
        <v>10</v>
      </c>
      <c r="C36" s="136">
        <f t="shared" si="20"/>
        <v>9.6788392839658802E-5</v>
      </c>
      <c r="D36" s="136">
        <v>31.7</v>
      </c>
      <c r="E36" s="136">
        <f t="shared" si="21"/>
        <v>3.0681920530171839E-4</v>
      </c>
      <c r="F36" s="136">
        <v>0</v>
      </c>
      <c r="G36" s="136">
        <f t="shared" si="22"/>
        <v>0</v>
      </c>
      <c r="H36" s="136">
        <v>0</v>
      </c>
      <c r="I36" s="136">
        <f t="shared" si="23"/>
        <v>0</v>
      </c>
      <c r="J36" s="136">
        <v>0</v>
      </c>
      <c r="K36" s="136">
        <f t="shared" si="24"/>
        <v>0</v>
      </c>
      <c r="L36" s="136">
        <v>0</v>
      </c>
      <c r="M36" s="136">
        <f t="shared" si="25"/>
        <v>0</v>
      </c>
      <c r="N36" s="136">
        <v>0</v>
      </c>
      <c r="O36" s="136">
        <f t="shared" si="26"/>
        <v>0</v>
      </c>
      <c r="P36" s="136">
        <v>0</v>
      </c>
      <c r="Q36" s="136">
        <f t="shared" si="27"/>
        <v>0</v>
      </c>
      <c r="R36" s="136">
        <v>0</v>
      </c>
      <c r="S36" s="136">
        <f t="shared" si="28"/>
        <v>0</v>
      </c>
      <c r="T36" s="136">
        <v>0</v>
      </c>
      <c r="U36" s="136">
        <f t="shared" si="29"/>
        <v>0</v>
      </c>
      <c r="V36" s="136">
        <v>0</v>
      </c>
      <c r="W36" s="136">
        <f t="shared" si="30"/>
        <v>0</v>
      </c>
      <c r="X36" s="136">
        <v>0</v>
      </c>
      <c r="Y36" s="136">
        <f t="shared" si="31"/>
        <v>0</v>
      </c>
      <c r="Z36" s="136">
        <v>0</v>
      </c>
      <c r="AA36" s="136"/>
      <c r="AB36" s="136">
        <v>0</v>
      </c>
      <c r="AC36" s="136"/>
      <c r="AD36" s="136">
        <v>0</v>
      </c>
      <c r="AE36" s="136">
        <f t="shared" si="32"/>
        <v>0</v>
      </c>
      <c r="AF36" s="136">
        <v>0</v>
      </c>
      <c r="AG36" s="136">
        <f t="shared" si="33"/>
        <v>0</v>
      </c>
      <c r="AH36" s="136">
        <v>0</v>
      </c>
      <c r="AI36" s="200">
        <f t="shared" si="34"/>
        <v>0</v>
      </c>
      <c r="AJ36" s="136">
        <v>0</v>
      </c>
      <c r="AK36" s="136">
        <f t="shared" si="35"/>
        <v>0</v>
      </c>
      <c r="AL36" s="136">
        <v>0</v>
      </c>
      <c r="AM36" s="136">
        <f t="shared" si="36"/>
        <v>0</v>
      </c>
      <c r="AN36" s="136">
        <v>0</v>
      </c>
      <c r="AO36" s="136"/>
      <c r="AP36" s="136">
        <v>0</v>
      </c>
      <c r="AQ36" s="136"/>
      <c r="AR36" s="136">
        <v>0</v>
      </c>
      <c r="AS36" s="136"/>
      <c r="AT36" s="136">
        <v>0</v>
      </c>
      <c r="AU36" s="136">
        <f t="shared" si="37"/>
        <v>0</v>
      </c>
      <c r="AV36" s="136">
        <v>0</v>
      </c>
      <c r="AW36" s="136"/>
      <c r="AX36" s="136">
        <v>0</v>
      </c>
      <c r="AY36" s="136"/>
      <c r="AZ36" s="136">
        <v>0</v>
      </c>
      <c r="BA36" s="136">
        <f t="shared" si="38"/>
        <v>0</v>
      </c>
      <c r="BB36" s="136">
        <v>0</v>
      </c>
      <c r="BC36" s="136">
        <f t="shared" si="39"/>
        <v>0</v>
      </c>
    </row>
    <row r="37" spans="1:55" x14ac:dyDescent="0.35">
      <c r="A37" s="138">
        <v>750</v>
      </c>
      <c r="B37" s="136">
        <v>13.8</v>
      </c>
      <c r="C37" s="136">
        <f t="shared" si="20"/>
        <v>1.3356798211872916E-4</v>
      </c>
      <c r="D37" s="136">
        <v>48.9</v>
      </c>
      <c r="E37" s="136">
        <f t="shared" si="21"/>
        <v>4.7329524098593156E-4</v>
      </c>
      <c r="F37" s="136">
        <v>0</v>
      </c>
      <c r="G37" s="136">
        <f t="shared" si="22"/>
        <v>0</v>
      </c>
      <c r="H37" s="136">
        <v>0</v>
      </c>
      <c r="I37" s="136">
        <f t="shared" si="23"/>
        <v>0</v>
      </c>
      <c r="J37" s="136">
        <v>0</v>
      </c>
      <c r="K37" s="136">
        <f t="shared" si="24"/>
        <v>0</v>
      </c>
      <c r="L37" s="136">
        <v>0</v>
      </c>
      <c r="M37" s="136">
        <f t="shared" si="25"/>
        <v>0</v>
      </c>
      <c r="N37" s="136">
        <v>0</v>
      </c>
      <c r="O37" s="136">
        <f t="shared" si="26"/>
        <v>0</v>
      </c>
      <c r="P37" s="136">
        <v>0</v>
      </c>
      <c r="Q37" s="136">
        <f t="shared" si="27"/>
        <v>0</v>
      </c>
      <c r="R37" s="136">
        <v>0</v>
      </c>
      <c r="S37" s="136">
        <f t="shared" si="28"/>
        <v>0</v>
      </c>
      <c r="T37" s="136">
        <v>0</v>
      </c>
      <c r="U37" s="136">
        <f t="shared" si="29"/>
        <v>0</v>
      </c>
      <c r="V37" s="136">
        <v>0</v>
      </c>
      <c r="W37" s="136">
        <f t="shared" si="30"/>
        <v>0</v>
      </c>
      <c r="X37" s="136">
        <v>0</v>
      </c>
      <c r="Y37" s="136">
        <f t="shared" si="31"/>
        <v>0</v>
      </c>
      <c r="Z37" s="136">
        <v>0</v>
      </c>
      <c r="AA37" s="136"/>
      <c r="AB37" s="136">
        <v>0</v>
      </c>
      <c r="AC37" s="136"/>
      <c r="AD37" s="136">
        <v>0</v>
      </c>
      <c r="AE37" s="136">
        <f t="shared" si="32"/>
        <v>0</v>
      </c>
      <c r="AF37" s="136">
        <v>0</v>
      </c>
      <c r="AG37" s="136">
        <f t="shared" si="33"/>
        <v>0</v>
      </c>
      <c r="AH37" s="136">
        <v>0</v>
      </c>
      <c r="AI37" s="200">
        <f t="shared" si="34"/>
        <v>0</v>
      </c>
      <c r="AJ37" s="136">
        <v>0</v>
      </c>
      <c r="AK37" s="136">
        <f t="shared" si="35"/>
        <v>0</v>
      </c>
      <c r="AL37" s="136">
        <v>0</v>
      </c>
      <c r="AM37" s="136">
        <f t="shared" si="36"/>
        <v>0</v>
      </c>
      <c r="AN37" s="136">
        <v>0</v>
      </c>
      <c r="AO37" s="136"/>
      <c r="AP37" s="136">
        <v>0</v>
      </c>
      <c r="AQ37" s="136"/>
      <c r="AR37" s="136">
        <v>0</v>
      </c>
      <c r="AS37" s="136"/>
      <c r="AT37" s="136">
        <v>0</v>
      </c>
      <c r="AU37" s="136">
        <f t="shared" si="37"/>
        <v>0</v>
      </c>
      <c r="AV37" s="136">
        <v>0</v>
      </c>
      <c r="AW37" s="136"/>
      <c r="AX37" s="136">
        <v>0</v>
      </c>
      <c r="AY37" s="136"/>
      <c r="AZ37" s="136">
        <v>0</v>
      </c>
      <c r="BA37" s="136">
        <f t="shared" si="38"/>
        <v>0</v>
      </c>
      <c r="BB37" s="136">
        <v>0</v>
      </c>
      <c r="BC37" s="136">
        <f t="shared" si="39"/>
        <v>0</v>
      </c>
    </row>
    <row r="38" spans="1:55" x14ac:dyDescent="0.35">
      <c r="A38" s="138">
        <v>775</v>
      </c>
      <c r="B38" s="136">
        <v>22.6</v>
      </c>
      <c r="C38" s="136">
        <f t="shared" si="20"/>
        <v>2.1874176781762892E-4</v>
      </c>
      <c r="D38" s="136">
        <v>72.5</v>
      </c>
      <c r="E38" s="136">
        <f t="shared" si="21"/>
        <v>7.0171584808752631E-4</v>
      </c>
      <c r="F38" s="136">
        <v>0</v>
      </c>
      <c r="G38" s="136">
        <f t="shared" si="22"/>
        <v>0</v>
      </c>
      <c r="H38" s="136">
        <v>0</v>
      </c>
      <c r="I38" s="136">
        <f t="shared" si="23"/>
        <v>0</v>
      </c>
      <c r="J38" s="136">
        <v>0</v>
      </c>
      <c r="K38" s="136">
        <f t="shared" si="24"/>
        <v>0</v>
      </c>
      <c r="L38" s="136">
        <v>0</v>
      </c>
      <c r="M38" s="136">
        <f t="shared" si="25"/>
        <v>0</v>
      </c>
      <c r="N38" s="136">
        <v>0</v>
      </c>
      <c r="O38" s="136">
        <f t="shared" si="26"/>
        <v>0</v>
      </c>
      <c r="P38" s="136">
        <v>0</v>
      </c>
      <c r="Q38" s="136">
        <f t="shared" si="27"/>
        <v>0</v>
      </c>
      <c r="R38" s="136">
        <v>0</v>
      </c>
      <c r="S38" s="136">
        <f t="shared" si="28"/>
        <v>0</v>
      </c>
      <c r="T38" s="136">
        <v>0</v>
      </c>
      <c r="U38" s="136">
        <f t="shared" si="29"/>
        <v>0</v>
      </c>
      <c r="V38" s="136">
        <v>0</v>
      </c>
      <c r="W38" s="136">
        <f t="shared" si="30"/>
        <v>0</v>
      </c>
      <c r="X38" s="136">
        <v>0</v>
      </c>
      <c r="Y38" s="136">
        <f t="shared" si="31"/>
        <v>0</v>
      </c>
      <c r="Z38" s="136">
        <v>0</v>
      </c>
      <c r="AA38" s="136"/>
      <c r="AB38" s="136">
        <v>0</v>
      </c>
      <c r="AC38" s="136"/>
      <c r="AD38" s="136">
        <v>0</v>
      </c>
      <c r="AE38" s="136">
        <f t="shared" si="32"/>
        <v>0</v>
      </c>
      <c r="AF38" s="136">
        <v>0</v>
      </c>
      <c r="AG38" s="136">
        <f t="shared" si="33"/>
        <v>0</v>
      </c>
      <c r="AH38" s="136">
        <v>0</v>
      </c>
      <c r="AI38" s="200">
        <f t="shared" si="34"/>
        <v>0</v>
      </c>
      <c r="AJ38" s="136">
        <v>0</v>
      </c>
      <c r="AK38" s="136">
        <f t="shared" si="35"/>
        <v>0</v>
      </c>
      <c r="AL38" s="136">
        <v>0</v>
      </c>
      <c r="AM38" s="136">
        <f t="shared" si="36"/>
        <v>0</v>
      </c>
      <c r="AN38" s="136">
        <v>0</v>
      </c>
      <c r="AO38" s="136"/>
      <c r="AP38" s="136">
        <v>0</v>
      </c>
      <c r="AQ38" s="136"/>
      <c r="AR38" s="136">
        <v>0</v>
      </c>
      <c r="AS38" s="136"/>
      <c r="AT38" s="136">
        <v>0</v>
      </c>
      <c r="AU38" s="136">
        <f t="shared" si="37"/>
        <v>0</v>
      </c>
      <c r="AV38" s="136">
        <v>0</v>
      </c>
      <c r="AW38" s="136"/>
      <c r="AX38" s="136">
        <v>0</v>
      </c>
      <c r="AY38" s="136"/>
      <c r="AZ38" s="136">
        <v>0</v>
      </c>
      <c r="BA38" s="136">
        <f t="shared" si="38"/>
        <v>0</v>
      </c>
      <c r="BB38" s="136">
        <v>0</v>
      </c>
      <c r="BC38" s="136">
        <f t="shared" si="39"/>
        <v>0</v>
      </c>
    </row>
    <row r="39" spans="1:55" x14ac:dyDescent="0.35">
      <c r="A39" s="138">
        <v>800</v>
      </c>
      <c r="B39" s="136">
        <v>33.6</v>
      </c>
      <c r="C39" s="136">
        <f t="shared" si="20"/>
        <v>3.2520899994125361E-4</v>
      </c>
      <c r="D39" s="136">
        <v>115.6</v>
      </c>
      <c r="E39" s="136">
        <f t="shared" si="21"/>
        <v>1.1188738212264558E-3</v>
      </c>
      <c r="F39" s="136">
        <v>0</v>
      </c>
      <c r="G39" s="136">
        <f t="shared" si="22"/>
        <v>0</v>
      </c>
      <c r="H39" s="136">
        <v>0</v>
      </c>
      <c r="I39" s="136">
        <f t="shared" si="23"/>
        <v>0</v>
      </c>
      <c r="J39" s="136">
        <v>0</v>
      </c>
      <c r="K39" s="136">
        <f t="shared" si="24"/>
        <v>0</v>
      </c>
      <c r="L39" s="136">
        <v>0</v>
      </c>
      <c r="M39" s="136">
        <f t="shared" si="25"/>
        <v>0</v>
      </c>
      <c r="N39" s="136">
        <v>0</v>
      </c>
      <c r="O39" s="136">
        <f t="shared" si="26"/>
        <v>0</v>
      </c>
      <c r="P39" s="136">
        <v>0</v>
      </c>
      <c r="Q39" s="136">
        <f t="shared" si="27"/>
        <v>0</v>
      </c>
      <c r="R39" s="136">
        <v>0</v>
      </c>
      <c r="S39" s="136">
        <f t="shared" si="28"/>
        <v>0</v>
      </c>
      <c r="T39" s="136">
        <v>0</v>
      </c>
      <c r="U39" s="136">
        <f t="shared" si="29"/>
        <v>0</v>
      </c>
      <c r="V39" s="136">
        <v>0</v>
      </c>
      <c r="W39" s="136">
        <f t="shared" si="30"/>
        <v>0</v>
      </c>
      <c r="X39" s="136">
        <v>0</v>
      </c>
      <c r="Y39" s="136">
        <f t="shared" si="31"/>
        <v>0</v>
      </c>
      <c r="Z39" s="136">
        <v>0</v>
      </c>
      <c r="AA39" s="136"/>
      <c r="AB39" s="136">
        <v>0</v>
      </c>
      <c r="AC39" s="136"/>
      <c r="AD39" s="136">
        <v>0</v>
      </c>
      <c r="AE39" s="136">
        <f t="shared" si="32"/>
        <v>0</v>
      </c>
      <c r="AF39" s="136">
        <v>0</v>
      </c>
      <c r="AG39" s="136">
        <f t="shared" si="33"/>
        <v>0</v>
      </c>
      <c r="AH39" s="136">
        <v>0</v>
      </c>
      <c r="AI39" s="200">
        <f t="shared" si="34"/>
        <v>0</v>
      </c>
      <c r="AJ39" s="136">
        <v>0</v>
      </c>
      <c r="AK39" s="136">
        <f t="shared" si="35"/>
        <v>0</v>
      </c>
      <c r="AL39" s="136">
        <v>0</v>
      </c>
      <c r="AM39" s="136">
        <f t="shared" si="36"/>
        <v>0</v>
      </c>
      <c r="AN39" s="136">
        <v>0</v>
      </c>
      <c r="AO39" s="136"/>
      <c r="AP39" s="136">
        <v>0</v>
      </c>
      <c r="AQ39" s="136"/>
      <c r="AR39" s="136">
        <v>0</v>
      </c>
      <c r="AS39" s="136"/>
      <c r="AT39" s="136">
        <v>0</v>
      </c>
      <c r="AU39" s="136">
        <f t="shared" si="37"/>
        <v>0</v>
      </c>
      <c r="AV39" s="136">
        <v>0</v>
      </c>
      <c r="AW39" s="136"/>
      <c r="AX39" s="136">
        <v>0</v>
      </c>
      <c r="AY39" s="136"/>
      <c r="AZ39" s="136">
        <v>0</v>
      </c>
      <c r="BA39" s="136">
        <f t="shared" si="38"/>
        <v>0</v>
      </c>
      <c r="BB39" s="136">
        <v>0</v>
      </c>
      <c r="BC39" s="136">
        <f t="shared" si="39"/>
        <v>0</v>
      </c>
    </row>
    <row r="40" spans="1:55" x14ac:dyDescent="0.35">
      <c r="A40" s="138">
        <v>825</v>
      </c>
      <c r="B40" s="136">
        <v>47.8</v>
      </c>
      <c r="C40" s="136">
        <f t="shared" si="20"/>
        <v>4.626485177735691E-4</v>
      </c>
      <c r="D40" s="136">
        <v>140.69999999999999</v>
      </c>
      <c r="E40" s="136">
        <f t="shared" si="21"/>
        <v>1.3618126872539994E-3</v>
      </c>
      <c r="F40" s="136">
        <v>0</v>
      </c>
      <c r="G40" s="136">
        <f t="shared" si="22"/>
        <v>0</v>
      </c>
      <c r="H40" s="136">
        <v>0</v>
      </c>
      <c r="I40" s="136">
        <f t="shared" si="23"/>
        <v>0</v>
      </c>
      <c r="J40" s="136">
        <v>0</v>
      </c>
      <c r="K40" s="136">
        <f t="shared" si="24"/>
        <v>0</v>
      </c>
      <c r="L40" s="136">
        <v>0</v>
      </c>
      <c r="M40" s="136">
        <f t="shared" si="25"/>
        <v>0</v>
      </c>
      <c r="N40" s="136">
        <v>0</v>
      </c>
      <c r="O40" s="136">
        <f t="shared" si="26"/>
        <v>0</v>
      </c>
      <c r="P40" s="136">
        <v>0</v>
      </c>
      <c r="Q40" s="136">
        <f t="shared" si="27"/>
        <v>0</v>
      </c>
      <c r="R40" s="136">
        <v>0</v>
      </c>
      <c r="S40" s="136">
        <f t="shared" si="28"/>
        <v>0</v>
      </c>
      <c r="T40" s="136">
        <v>0</v>
      </c>
      <c r="U40" s="136">
        <f t="shared" si="29"/>
        <v>0</v>
      </c>
      <c r="V40" s="136">
        <v>0</v>
      </c>
      <c r="W40" s="136">
        <f t="shared" si="30"/>
        <v>0</v>
      </c>
      <c r="X40" s="136">
        <v>0</v>
      </c>
      <c r="Y40" s="136">
        <f t="shared" si="31"/>
        <v>0</v>
      </c>
      <c r="Z40" s="136">
        <v>0</v>
      </c>
      <c r="AA40" s="136"/>
      <c r="AB40" s="136">
        <v>0</v>
      </c>
      <c r="AC40" s="136"/>
      <c r="AD40" s="136">
        <v>0</v>
      </c>
      <c r="AE40" s="136">
        <f t="shared" si="32"/>
        <v>0</v>
      </c>
      <c r="AF40" s="136">
        <v>0</v>
      </c>
      <c r="AG40" s="136">
        <f t="shared" si="33"/>
        <v>0</v>
      </c>
      <c r="AH40" s="136">
        <v>0</v>
      </c>
      <c r="AI40" s="200">
        <f t="shared" si="34"/>
        <v>0</v>
      </c>
      <c r="AJ40" s="136">
        <v>0</v>
      </c>
      <c r="AK40" s="136">
        <f t="shared" si="35"/>
        <v>0</v>
      </c>
      <c r="AL40" s="136">
        <v>0</v>
      </c>
      <c r="AM40" s="136">
        <f t="shared" si="36"/>
        <v>0</v>
      </c>
      <c r="AN40" s="136">
        <v>0</v>
      </c>
      <c r="AO40" s="136"/>
      <c r="AP40" s="136">
        <v>0</v>
      </c>
      <c r="AQ40" s="136"/>
      <c r="AR40" s="136">
        <v>0</v>
      </c>
      <c r="AS40" s="136"/>
      <c r="AT40" s="136">
        <v>0</v>
      </c>
      <c r="AU40" s="136">
        <f t="shared" si="37"/>
        <v>0</v>
      </c>
      <c r="AV40" s="136">
        <v>0</v>
      </c>
      <c r="AW40" s="136"/>
      <c r="AX40" s="136">
        <v>0</v>
      </c>
      <c r="AY40" s="136"/>
      <c r="AZ40" s="136">
        <v>0</v>
      </c>
      <c r="BA40" s="136">
        <f t="shared" si="38"/>
        <v>0</v>
      </c>
      <c r="BB40" s="136">
        <v>0</v>
      </c>
      <c r="BC40" s="136">
        <f t="shared" si="39"/>
        <v>0</v>
      </c>
    </row>
    <row r="41" spans="1:55" x14ac:dyDescent="0.35">
      <c r="A41" s="138">
        <v>850</v>
      </c>
      <c r="B41" s="136">
        <v>76.8</v>
      </c>
      <c r="C41" s="136">
        <f t="shared" si="20"/>
        <v>7.4333485700857967E-4</v>
      </c>
      <c r="D41" s="136">
        <v>230.4</v>
      </c>
      <c r="E41" s="136">
        <f t="shared" si="21"/>
        <v>2.2300045710257391E-3</v>
      </c>
      <c r="F41" s="136">
        <v>0</v>
      </c>
      <c r="G41" s="136">
        <f t="shared" si="22"/>
        <v>0</v>
      </c>
      <c r="H41" s="136">
        <v>0</v>
      </c>
      <c r="I41" s="136">
        <f t="shared" si="23"/>
        <v>0</v>
      </c>
      <c r="J41" s="136">
        <v>0</v>
      </c>
      <c r="K41" s="136">
        <f t="shared" si="24"/>
        <v>0</v>
      </c>
      <c r="L41" s="136">
        <v>0</v>
      </c>
      <c r="M41" s="136">
        <f t="shared" si="25"/>
        <v>0</v>
      </c>
      <c r="N41" s="136">
        <v>0</v>
      </c>
      <c r="O41" s="136">
        <f t="shared" si="26"/>
        <v>0</v>
      </c>
      <c r="P41" s="136">
        <v>0</v>
      </c>
      <c r="Q41" s="136">
        <f t="shared" si="27"/>
        <v>0</v>
      </c>
      <c r="R41" s="136">
        <v>0</v>
      </c>
      <c r="S41" s="136">
        <f t="shared" si="28"/>
        <v>0</v>
      </c>
      <c r="T41" s="136">
        <v>0</v>
      </c>
      <c r="U41" s="136">
        <f t="shared" si="29"/>
        <v>0</v>
      </c>
      <c r="V41" s="136">
        <v>0</v>
      </c>
      <c r="W41" s="136">
        <f t="shared" si="30"/>
        <v>0</v>
      </c>
      <c r="X41" s="136">
        <v>0</v>
      </c>
      <c r="Y41" s="136">
        <f t="shared" si="31"/>
        <v>0</v>
      </c>
      <c r="Z41" s="136">
        <v>0</v>
      </c>
      <c r="AA41" s="136"/>
      <c r="AB41" s="136">
        <v>0</v>
      </c>
      <c r="AC41" s="136"/>
      <c r="AD41" s="136">
        <v>0</v>
      </c>
      <c r="AE41" s="136">
        <f t="shared" si="32"/>
        <v>0</v>
      </c>
      <c r="AF41" s="136">
        <v>0</v>
      </c>
      <c r="AG41" s="136">
        <f t="shared" si="33"/>
        <v>0</v>
      </c>
      <c r="AH41" s="136">
        <v>0</v>
      </c>
      <c r="AI41" s="200">
        <f t="shared" si="34"/>
        <v>0</v>
      </c>
      <c r="AJ41" s="136">
        <v>0</v>
      </c>
      <c r="AK41" s="136">
        <f t="shared" si="35"/>
        <v>0</v>
      </c>
      <c r="AL41" s="136">
        <v>0</v>
      </c>
      <c r="AM41" s="136">
        <f t="shared" si="36"/>
        <v>0</v>
      </c>
      <c r="AN41" s="136">
        <v>0</v>
      </c>
      <c r="AO41" s="136"/>
      <c r="AP41" s="136">
        <v>0</v>
      </c>
      <c r="AQ41" s="136"/>
      <c r="AR41" s="136">
        <v>0</v>
      </c>
      <c r="AS41" s="136"/>
      <c r="AT41" s="136">
        <v>0</v>
      </c>
      <c r="AU41" s="136">
        <f t="shared" si="37"/>
        <v>0</v>
      </c>
      <c r="AV41" s="136">
        <v>0</v>
      </c>
      <c r="AW41" s="136"/>
      <c r="AX41" s="136">
        <v>0</v>
      </c>
      <c r="AY41" s="136"/>
      <c r="AZ41" s="136">
        <v>1.9</v>
      </c>
      <c r="BA41" s="136">
        <f t="shared" si="38"/>
        <v>3.0649657732558621E-6</v>
      </c>
      <c r="BB41" s="136">
        <v>0</v>
      </c>
      <c r="BC41" s="136">
        <f t="shared" si="39"/>
        <v>0</v>
      </c>
    </row>
    <row r="42" spans="1:55" x14ac:dyDescent="0.35">
      <c r="A42" s="138">
        <v>875</v>
      </c>
      <c r="B42" s="136">
        <v>129</v>
      </c>
      <c r="C42" s="136">
        <f t="shared" si="20"/>
        <v>1.2485702676315986E-3</v>
      </c>
      <c r="D42" s="136">
        <v>427.6</v>
      </c>
      <c r="E42" s="136">
        <f t="shared" si="21"/>
        <v>4.138671677823811E-3</v>
      </c>
      <c r="F42" s="136">
        <v>1.2</v>
      </c>
      <c r="G42" s="136">
        <f t="shared" si="22"/>
        <v>5.8073035703795287E-6</v>
      </c>
      <c r="H42" s="136">
        <v>0</v>
      </c>
      <c r="I42" s="136">
        <f t="shared" si="23"/>
        <v>0</v>
      </c>
      <c r="J42" s="136">
        <v>0</v>
      </c>
      <c r="K42" s="136">
        <f t="shared" si="24"/>
        <v>0</v>
      </c>
      <c r="L42" s="136">
        <v>0</v>
      </c>
      <c r="M42" s="136">
        <f t="shared" si="25"/>
        <v>0</v>
      </c>
      <c r="N42" s="136">
        <v>0</v>
      </c>
      <c r="O42" s="136">
        <f t="shared" si="26"/>
        <v>0</v>
      </c>
      <c r="P42" s="136">
        <v>0</v>
      </c>
      <c r="Q42" s="136">
        <f t="shared" si="27"/>
        <v>0</v>
      </c>
      <c r="R42" s="136">
        <v>0</v>
      </c>
      <c r="S42" s="136">
        <f t="shared" si="28"/>
        <v>0</v>
      </c>
      <c r="T42" s="136">
        <v>0</v>
      </c>
      <c r="U42" s="136">
        <f t="shared" si="29"/>
        <v>0</v>
      </c>
      <c r="V42" s="136">
        <v>0</v>
      </c>
      <c r="W42" s="136">
        <f t="shared" si="30"/>
        <v>0</v>
      </c>
      <c r="X42" s="136">
        <v>0</v>
      </c>
      <c r="Y42" s="136">
        <f t="shared" si="31"/>
        <v>0</v>
      </c>
      <c r="Z42" s="136">
        <v>0</v>
      </c>
      <c r="AA42" s="136"/>
      <c r="AB42" s="136">
        <v>0</v>
      </c>
      <c r="AC42" s="136"/>
      <c r="AD42" s="136">
        <v>0</v>
      </c>
      <c r="AE42" s="136">
        <f t="shared" si="32"/>
        <v>0</v>
      </c>
      <c r="AF42" s="136">
        <v>0</v>
      </c>
      <c r="AG42" s="136">
        <f t="shared" si="33"/>
        <v>0</v>
      </c>
      <c r="AH42" s="136">
        <v>0</v>
      </c>
      <c r="AI42" s="200">
        <f t="shared" si="34"/>
        <v>0</v>
      </c>
      <c r="AJ42" s="136">
        <v>0</v>
      </c>
      <c r="AK42" s="136">
        <f t="shared" si="35"/>
        <v>0</v>
      </c>
      <c r="AL42" s="136">
        <v>0</v>
      </c>
      <c r="AM42" s="136">
        <f t="shared" si="36"/>
        <v>0</v>
      </c>
      <c r="AN42" s="136">
        <v>0</v>
      </c>
      <c r="AO42" s="136"/>
      <c r="AP42" s="136">
        <v>0</v>
      </c>
      <c r="AQ42" s="136"/>
      <c r="AR42" s="136">
        <v>0</v>
      </c>
      <c r="AS42" s="136"/>
      <c r="AT42" s="136">
        <v>0</v>
      </c>
      <c r="AU42" s="136">
        <f t="shared" si="37"/>
        <v>0</v>
      </c>
      <c r="AV42" s="136">
        <v>0</v>
      </c>
      <c r="AW42" s="136"/>
      <c r="AX42" s="136">
        <v>0</v>
      </c>
      <c r="AY42" s="136"/>
      <c r="AZ42" s="136">
        <v>1.7</v>
      </c>
      <c r="BA42" s="136">
        <f t="shared" si="38"/>
        <v>2.7423377971236662E-6</v>
      </c>
      <c r="BB42" s="136">
        <v>0</v>
      </c>
      <c r="BC42" s="136">
        <f t="shared" si="39"/>
        <v>0</v>
      </c>
    </row>
    <row r="43" spans="1:55" x14ac:dyDescent="0.35">
      <c r="A43" s="138">
        <v>900</v>
      </c>
      <c r="B43" s="136">
        <v>192.3</v>
      </c>
      <c r="C43" s="136">
        <f t="shared" si="20"/>
        <v>1.861240794306639E-3</v>
      </c>
      <c r="D43" s="136">
        <v>418.8</v>
      </c>
      <c r="E43" s="136">
        <f t="shared" si="21"/>
        <v>4.0534978921249109E-3</v>
      </c>
      <c r="F43" s="136">
        <v>2.2999999999999998</v>
      </c>
      <c r="G43" s="136">
        <f t="shared" si="22"/>
        <v>1.1130665176560763E-5</v>
      </c>
      <c r="H43" s="136">
        <v>1.1000000000000001</v>
      </c>
      <c r="I43" s="136">
        <f t="shared" si="23"/>
        <v>5.323361606181235E-6</v>
      </c>
      <c r="J43" s="136">
        <v>0</v>
      </c>
      <c r="K43" s="136">
        <f t="shared" si="24"/>
        <v>0</v>
      </c>
      <c r="L43" s="136">
        <v>1.1000000000000001</v>
      </c>
      <c r="M43" s="136">
        <f t="shared" si="25"/>
        <v>3.5489077374541566E-6</v>
      </c>
      <c r="N43" s="136">
        <v>1.1000000000000001</v>
      </c>
      <c r="O43" s="136">
        <f t="shared" si="26"/>
        <v>3.5489077374541566E-6</v>
      </c>
      <c r="P43" s="136">
        <v>1.3</v>
      </c>
      <c r="Q43" s="136">
        <f t="shared" si="27"/>
        <v>4.1941636897185485E-6</v>
      </c>
      <c r="R43" s="136">
        <v>1.1000000000000001</v>
      </c>
      <c r="S43" s="136">
        <f t="shared" si="28"/>
        <v>5.323361606181235E-6</v>
      </c>
      <c r="T43" s="136">
        <v>0</v>
      </c>
      <c r="U43" s="136">
        <f t="shared" si="29"/>
        <v>0</v>
      </c>
      <c r="V43" s="136">
        <v>1.6</v>
      </c>
      <c r="W43" s="136">
        <f t="shared" si="30"/>
        <v>3.8715357135863522E-6</v>
      </c>
      <c r="X43" s="136">
        <v>0</v>
      </c>
      <c r="Y43" s="136">
        <f t="shared" si="31"/>
        <v>0</v>
      </c>
      <c r="Z43" s="136">
        <v>0</v>
      </c>
      <c r="AA43" s="136"/>
      <c r="AB43" s="136">
        <v>0</v>
      </c>
      <c r="AC43" s="136"/>
      <c r="AD43" s="136">
        <v>1.2</v>
      </c>
      <c r="AE43" s="136">
        <f t="shared" si="32"/>
        <v>2.9036517851897643E-6</v>
      </c>
      <c r="AF43" s="136">
        <v>1.1000000000000001</v>
      </c>
      <c r="AG43" s="136">
        <f t="shared" si="33"/>
        <v>3.5489077374541566E-6</v>
      </c>
      <c r="AH43" s="136">
        <v>1.3</v>
      </c>
      <c r="AI43" s="200">
        <f t="shared" si="34"/>
        <v>4.1941636897185485E-6</v>
      </c>
      <c r="AJ43" s="136">
        <v>0</v>
      </c>
      <c r="AK43" s="136">
        <f t="shared" si="35"/>
        <v>0</v>
      </c>
      <c r="AL43" s="136">
        <v>0</v>
      </c>
      <c r="AM43" s="136">
        <f t="shared" si="36"/>
        <v>0</v>
      </c>
      <c r="AN43" s="136">
        <v>0</v>
      </c>
      <c r="AO43" s="136"/>
      <c r="AP43" s="136">
        <v>0</v>
      </c>
      <c r="AQ43" s="136"/>
      <c r="AR43" s="136">
        <v>0</v>
      </c>
      <c r="AS43" s="136"/>
      <c r="AT43" s="136">
        <v>1</v>
      </c>
      <c r="AU43" s="136">
        <f t="shared" si="37"/>
        <v>2.4197098209914702E-6</v>
      </c>
      <c r="AV43" s="136">
        <v>0</v>
      </c>
      <c r="AW43" s="136"/>
      <c r="AX43" s="136">
        <v>1.2</v>
      </c>
      <c r="AY43" s="136"/>
      <c r="AZ43" s="136">
        <v>21.7</v>
      </c>
      <c r="BA43" s="136">
        <f t="shared" si="38"/>
        <v>3.5005135410343272E-5</v>
      </c>
      <c r="BB43" s="136">
        <v>4.05</v>
      </c>
      <c r="BC43" s="136">
        <f t="shared" si="39"/>
        <v>5.5998998714374023E-6</v>
      </c>
    </row>
    <row r="44" spans="1:55" s="141" customFormat="1" ht="14.25" customHeight="1" x14ac:dyDescent="0.35">
      <c r="A44" s="138">
        <v>925</v>
      </c>
      <c r="B44" s="139">
        <v>390.1</v>
      </c>
      <c r="C44" s="136">
        <f t="shared" si="20"/>
        <v>3.7757152046750905E-3</v>
      </c>
      <c r="D44" s="139">
        <v>611.4</v>
      </c>
      <c r="E44" s="136">
        <f t="shared" si="21"/>
        <v>5.9176423382167392E-3</v>
      </c>
      <c r="F44" s="139">
        <v>5.6</v>
      </c>
      <c r="G44" s="136">
        <f t="shared" si="22"/>
        <v>2.7100749995104464E-5</v>
      </c>
      <c r="H44" s="139">
        <v>2.2000000000000002</v>
      </c>
      <c r="I44" s="136">
        <f t="shared" si="23"/>
        <v>1.064672321236247E-5</v>
      </c>
      <c r="J44" s="139">
        <v>0</v>
      </c>
      <c r="K44" s="136">
        <f t="shared" si="24"/>
        <v>0</v>
      </c>
      <c r="L44" s="139">
        <v>1.6</v>
      </c>
      <c r="M44" s="136">
        <f t="shared" si="25"/>
        <v>5.1620476181151359E-6</v>
      </c>
      <c r="N44" s="139">
        <v>1.4</v>
      </c>
      <c r="O44" s="136">
        <f t="shared" si="26"/>
        <v>4.5167916658507441E-6</v>
      </c>
      <c r="P44" s="139">
        <v>2</v>
      </c>
      <c r="Q44" s="136">
        <f t="shared" si="27"/>
        <v>6.4525595226439206E-6</v>
      </c>
      <c r="R44" s="139">
        <v>2.7</v>
      </c>
      <c r="S44" s="136">
        <f t="shared" si="28"/>
        <v>1.3066433033353939E-5</v>
      </c>
      <c r="T44" s="139">
        <v>0</v>
      </c>
      <c r="U44" s="136">
        <f t="shared" si="29"/>
        <v>0</v>
      </c>
      <c r="V44" s="139">
        <v>5.6</v>
      </c>
      <c r="W44" s="136">
        <f t="shared" si="30"/>
        <v>1.3550374997552232E-5</v>
      </c>
      <c r="X44" s="139">
        <v>0</v>
      </c>
      <c r="Y44" s="136">
        <f t="shared" si="31"/>
        <v>0</v>
      </c>
      <c r="Z44" s="139">
        <v>1.1000000000000001</v>
      </c>
      <c r="AA44" s="139"/>
      <c r="AB44" s="139">
        <v>0</v>
      </c>
      <c r="AC44" s="139"/>
      <c r="AD44" s="139">
        <v>1.7</v>
      </c>
      <c r="AE44" s="136">
        <f t="shared" si="32"/>
        <v>4.1135066956854994E-6</v>
      </c>
      <c r="AF44" s="139">
        <v>4.0999999999999996</v>
      </c>
      <c r="AG44" s="136">
        <f t="shared" si="33"/>
        <v>1.3227747021420036E-5</v>
      </c>
      <c r="AH44" s="139">
        <v>1.8</v>
      </c>
      <c r="AI44" s="200">
        <f t="shared" si="34"/>
        <v>5.8073035703795287E-6</v>
      </c>
      <c r="AJ44" s="139">
        <v>0</v>
      </c>
      <c r="AK44" s="136">
        <f t="shared" si="35"/>
        <v>0</v>
      </c>
      <c r="AL44" s="139">
        <v>0</v>
      </c>
      <c r="AM44" s="136">
        <f t="shared" si="36"/>
        <v>0</v>
      </c>
      <c r="AN44" s="139">
        <v>0</v>
      </c>
      <c r="AO44" s="139"/>
      <c r="AP44" s="139">
        <v>0</v>
      </c>
      <c r="AQ44" s="139"/>
      <c r="AR44" s="139">
        <v>0</v>
      </c>
      <c r="AS44" s="139"/>
      <c r="AT44" s="139">
        <v>1.5</v>
      </c>
      <c r="AU44" s="136">
        <f t="shared" si="37"/>
        <v>3.6295647314872053E-6</v>
      </c>
      <c r="AV44" s="139">
        <v>1.3</v>
      </c>
      <c r="AW44" s="139"/>
      <c r="AX44" s="139">
        <v>1.8</v>
      </c>
      <c r="AY44" s="139"/>
      <c r="AZ44" s="139">
        <v>103.25</v>
      </c>
      <c r="BA44" s="136">
        <f t="shared" si="38"/>
        <v>1.6655669267824622E-4</v>
      </c>
      <c r="BB44" s="139">
        <v>15.15</v>
      </c>
      <c r="BC44" s="136">
        <f t="shared" si="39"/>
        <v>2.0947773593154729E-5</v>
      </c>
    </row>
    <row r="45" spans="1:55" x14ac:dyDescent="0.35">
      <c r="A45" s="138">
        <v>950</v>
      </c>
      <c r="B45" s="136">
        <v>472.2</v>
      </c>
      <c r="C45" s="136">
        <f t="shared" si="20"/>
        <v>4.5703479098886885E-3</v>
      </c>
      <c r="D45" s="136">
        <v>831</v>
      </c>
      <c r="E45" s="136">
        <f t="shared" si="21"/>
        <v>8.0431154449756466E-3</v>
      </c>
      <c r="F45" s="136">
        <v>4.7</v>
      </c>
      <c r="G45" s="136">
        <f t="shared" si="22"/>
        <v>2.274527231731982E-5</v>
      </c>
      <c r="H45" s="136">
        <v>2</v>
      </c>
      <c r="I45" s="136">
        <f t="shared" si="23"/>
        <v>9.6788392839658808E-6</v>
      </c>
      <c r="J45" s="136">
        <v>0</v>
      </c>
      <c r="K45" s="136">
        <f t="shared" si="24"/>
        <v>0</v>
      </c>
      <c r="L45" s="136">
        <v>1.8</v>
      </c>
      <c r="M45" s="136">
        <f t="shared" si="25"/>
        <v>5.8073035703795287E-6</v>
      </c>
      <c r="N45" s="136">
        <v>1.21</v>
      </c>
      <c r="O45" s="136">
        <f t="shared" si="26"/>
        <v>3.903798511199572E-6</v>
      </c>
      <c r="P45" s="136">
        <v>2.14</v>
      </c>
      <c r="Q45" s="136">
        <f t="shared" si="27"/>
        <v>6.9042386892289953E-6</v>
      </c>
      <c r="R45" s="136">
        <v>1.73</v>
      </c>
      <c r="S45" s="136">
        <f t="shared" si="28"/>
        <v>8.3721959806304876E-6</v>
      </c>
      <c r="T45" s="136">
        <v>0</v>
      </c>
      <c r="U45" s="136">
        <f t="shared" si="29"/>
        <v>0</v>
      </c>
      <c r="V45" s="136">
        <v>14.3</v>
      </c>
      <c r="W45" s="136">
        <f t="shared" si="30"/>
        <v>3.4601850440178026E-5</v>
      </c>
      <c r="X45" s="136">
        <v>0</v>
      </c>
      <c r="Y45" s="136">
        <f t="shared" si="31"/>
        <v>0</v>
      </c>
      <c r="Z45" s="136"/>
      <c r="AA45" s="136"/>
      <c r="AB45" s="136">
        <v>0</v>
      </c>
      <c r="AC45" s="136"/>
      <c r="AD45" s="136">
        <v>2.2999999999999998</v>
      </c>
      <c r="AE45" s="136">
        <f t="shared" si="32"/>
        <v>5.5653325882803814E-6</v>
      </c>
      <c r="AF45" s="136">
        <v>3.5</v>
      </c>
      <c r="AG45" s="136">
        <f t="shared" si="33"/>
        <v>1.1291979164626861E-5</v>
      </c>
      <c r="AH45" s="136">
        <v>1.5</v>
      </c>
      <c r="AI45" s="200">
        <f t="shared" si="34"/>
        <v>4.8394196419829404E-6</v>
      </c>
      <c r="AJ45" s="136">
        <v>1.2</v>
      </c>
      <c r="AK45" s="136">
        <f t="shared" si="35"/>
        <v>2.3229214281518116E-6</v>
      </c>
      <c r="AL45" s="136">
        <v>1</v>
      </c>
      <c r="AM45" s="136">
        <f t="shared" si="36"/>
        <v>1.9357678567931761E-6</v>
      </c>
      <c r="AN45" s="136">
        <v>0</v>
      </c>
      <c r="AO45" s="136"/>
      <c r="AP45" s="136">
        <v>1</v>
      </c>
      <c r="AQ45" s="136"/>
      <c r="AR45" s="136">
        <v>1.1000000000000001</v>
      </c>
      <c r="AS45" s="136"/>
      <c r="AT45" s="136">
        <v>2</v>
      </c>
      <c r="AU45" s="136">
        <f t="shared" si="37"/>
        <v>4.8394196419829404E-6</v>
      </c>
      <c r="AV45" s="136">
        <v>1.8</v>
      </c>
      <c r="AW45" s="136"/>
      <c r="AX45" s="136">
        <v>2.6</v>
      </c>
      <c r="AY45" s="136"/>
      <c r="AZ45" s="136">
        <v>147.5</v>
      </c>
      <c r="BA45" s="136">
        <f t="shared" si="38"/>
        <v>2.3793813239749456E-4</v>
      </c>
      <c r="BB45" s="136">
        <v>20.8</v>
      </c>
      <c r="BC45" s="136">
        <f t="shared" si="39"/>
        <v>2.8759979586641475E-5</v>
      </c>
    </row>
    <row r="46" spans="1:55" ht="14.25" customHeight="1" x14ac:dyDescent="0.35">
      <c r="A46" s="138">
        <v>975</v>
      </c>
      <c r="B46" s="136">
        <v>1648.8</v>
      </c>
      <c r="C46" s="136">
        <f t="shared" si="20"/>
        <v>1.5958470211402943E-2</v>
      </c>
      <c r="D46" s="136">
        <v>1418.3</v>
      </c>
      <c r="E46" s="136">
        <f t="shared" si="21"/>
        <v>1.3727497756448808E-2</v>
      </c>
      <c r="F46" s="136">
        <v>65</v>
      </c>
      <c r="G46" s="136">
        <f t="shared" si="22"/>
        <v>3.1456227672889111E-4</v>
      </c>
      <c r="H46" s="136">
        <v>30.5</v>
      </c>
      <c r="I46" s="136">
        <f t="shared" si="23"/>
        <v>1.4760229908047969E-4</v>
      </c>
      <c r="J46" s="136">
        <v>13.6</v>
      </c>
      <c r="K46" s="136">
        <f t="shared" si="24"/>
        <v>6.5816107130967991E-5</v>
      </c>
      <c r="L46" s="136">
        <v>17.29</v>
      </c>
      <c r="M46" s="136">
        <f t="shared" si="25"/>
        <v>5.5782377073256695E-5</v>
      </c>
      <c r="N46" s="136">
        <v>2.1</v>
      </c>
      <c r="O46" s="136">
        <f t="shared" si="26"/>
        <v>6.7751874987761169E-6</v>
      </c>
      <c r="P46" s="136">
        <v>2.9</v>
      </c>
      <c r="Q46" s="136">
        <f t="shared" si="27"/>
        <v>9.3562113078336845E-6</v>
      </c>
      <c r="R46" s="136">
        <v>3.5</v>
      </c>
      <c r="S46" s="136">
        <f t="shared" si="28"/>
        <v>1.6937968746940292E-5</v>
      </c>
      <c r="T46" s="136">
        <v>0</v>
      </c>
      <c r="U46" s="136">
        <f t="shared" si="29"/>
        <v>0</v>
      </c>
      <c r="V46" s="136">
        <v>17</v>
      </c>
      <c r="W46" s="136">
        <f t="shared" si="30"/>
        <v>4.1135066956854996E-5</v>
      </c>
      <c r="X46" s="136">
        <v>1.7</v>
      </c>
      <c r="Y46" s="136">
        <f t="shared" si="31"/>
        <v>4.1135066956854994E-6</v>
      </c>
      <c r="Z46" s="136">
        <v>1.3</v>
      </c>
      <c r="AA46" s="136"/>
      <c r="AB46" s="136">
        <v>1.1499999999999999</v>
      </c>
      <c r="AC46" s="136"/>
      <c r="AD46" s="136">
        <v>3.8</v>
      </c>
      <c r="AE46" s="136">
        <f t="shared" si="32"/>
        <v>9.1948973197675863E-6</v>
      </c>
      <c r="AF46" s="136">
        <v>14.5</v>
      </c>
      <c r="AG46" s="136">
        <f t="shared" si="33"/>
        <v>4.6781056539168426E-5</v>
      </c>
      <c r="AH46" s="136">
        <v>1.3</v>
      </c>
      <c r="AI46" s="200">
        <f t="shared" si="34"/>
        <v>4.1941636897185485E-6</v>
      </c>
      <c r="AJ46" s="136">
        <v>2.2000000000000002</v>
      </c>
      <c r="AK46" s="136">
        <f t="shared" si="35"/>
        <v>4.2586892849449881E-6</v>
      </c>
      <c r="AL46" s="136">
        <v>2.8</v>
      </c>
      <c r="AM46" s="136">
        <f t="shared" si="36"/>
        <v>5.4201499990208927E-6</v>
      </c>
      <c r="AN46" s="136">
        <v>0</v>
      </c>
      <c r="AO46" s="136"/>
      <c r="AP46" s="136">
        <v>1.6</v>
      </c>
      <c r="AQ46" s="136"/>
      <c r="AR46" s="136">
        <v>1.9</v>
      </c>
      <c r="AS46" s="136"/>
      <c r="AT46" s="136">
        <v>3.1</v>
      </c>
      <c r="AU46" s="136">
        <f t="shared" si="37"/>
        <v>7.5011004450735579E-6</v>
      </c>
      <c r="AV46" s="136">
        <v>3</v>
      </c>
      <c r="AW46" s="136"/>
      <c r="AX46" s="136">
        <v>2.7</v>
      </c>
      <c r="AY46" s="136"/>
      <c r="AZ46" s="136">
        <v>487.3</v>
      </c>
      <c r="BA46" s="136">
        <f t="shared" si="38"/>
        <v>7.8608306384609554E-4</v>
      </c>
      <c r="BB46" s="136">
        <v>44.5</v>
      </c>
      <c r="BC46" s="136">
        <f t="shared" si="39"/>
        <v>6.152976401949738E-5</v>
      </c>
    </row>
    <row r="47" spans="1:55" s="296" customFormat="1" x14ac:dyDescent="0.35">
      <c r="A47" s="218">
        <v>1000</v>
      </c>
      <c r="B47" s="142">
        <v>2387.3000000000002</v>
      </c>
      <c r="C47" s="142">
        <f t="shared" si="20"/>
        <v>2.3106293022611749E-2</v>
      </c>
      <c r="D47" s="142">
        <v>1639.8</v>
      </c>
      <c r="E47" s="142">
        <f t="shared" si="21"/>
        <v>1.587136065784725E-2</v>
      </c>
      <c r="F47" s="142">
        <v>72.7</v>
      </c>
      <c r="G47" s="142">
        <f t="shared" si="22"/>
        <v>3.5182580797215977E-4</v>
      </c>
      <c r="H47" s="142">
        <v>10.7</v>
      </c>
      <c r="I47" s="142">
        <f t="shared" si="23"/>
        <v>5.1781790169217456E-5</v>
      </c>
      <c r="J47" s="142">
        <v>4.2</v>
      </c>
      <c r="K47" s="142">
        <f t="shared" si="24"/>
        <v>2.0325562496328351E-5</v>
      </c>
      <c r="L47" s="142">
        <v>6.2</v>
      </c>
      <c r="M47" s="142">
        <f t="shared" si="25"/>
        <v>2.0002934520196154E-5</v>
      </c>
      <c r="N47" s="142">
        <v>2.4</v>
      </c>
      <c r="O47" s="142">
        <f t="shared" si="26"/>
        <v>7.7430714271727043E-6</v>
      </c>
      <c r="P47" s="142">
        <v>3.7</v>
      </c>
      <c r="Q47" s="142">
        <f t="shared" si="27"/>
        <v>1.1937235116891254E-5</v>
      </c>
      <c r="R47" s="142">
        <v>4.9000000000000004</v>
      </c>
      <c r="S47" s="142">
        <f t="shared" si="28"/>
        <v>2.3713156245716409E-5</v>
      </c>
      <c r="T47" s="142">
        <v>1.5</v>
      </c>
      <c r="U47" s="142">
        <f t="shared" si="29"/>
        <v>3.6295647314872053E-6</v>
      </c>
      <c r="V47" s="142">
        <v>11.1</v>
      </c>
      <c r="W47" s="142">
        <f t="shared" si="30"/>
        <v>2.6858779013005317E-5</v>
      </c>
      <c r="X47" s="142">
        <v>0</v>
      </c>
      <c r="Y47" s="142">
        <f t="shared" si="31"/>
        <v>0</v>
      </c>
      <c r="Z47" s="142"/>
      <c r="AA47" s="142"/>
      <c r="AB47" s="142">
        <v>1</v>
      </c>
      <c r="AC47" s="142"/>
      <c r="AD47" s="142">
        <v>2</v>
      </c>
      <c r="AE47" s="142">
        <f t="shared" si="32"/>
        <v>4.8394196419829404E-6</v>
      </c>
      <c r="AF47" s="142">
        <v>9.4</v>
      </c>
      <c r="AG47" s="142">
        <f t="shared" si="33"/>
        <v>3.0327029756426428E-5</v>
      </c>
      <c r="AH47" s="142">
        <v>0</v>
      </c>
      <c r="AI47" s="203">
        <f t="shared" si="34"/>
        <v>0</v>
      </c>
      <c r="AJ47" s="142">
        <v>3.2</v>
      </c>
      <c r="AK47" s="142">
        <f t="shared" si="35"/>
        <v>6.1944571417381638E-6</v>
      </c>
      <c r="AL47" s="142">
        <v>2.2000000000000002</v>
      </c>
      <c r="AM47" s="142">
        <f t="shared" si="36"/>
        <v>4.2586892849449881E-6</v>
      </c>
      <c r="AN47" s="142">
        <v>0</v>
      </c>
      <c r="AO47" s="142"/>
      <c r="AP47" s="142"/>
      <c r="AQ47" s="142"/>
      <c r="AR47" s="142">
        <v>1.4</v>
      </c>
      <c r="AS47" s="142"/>
      <c r="AT47" s="142">
        <v>1.7</v>
      </c>
      <c r="AU47" s="142">
        <f t="shared" si="37"/>
        <v>4.1135066956854994E-6</v>
      </c>
      <c r="AV47" s="142">
        <v>1.8</v>
      </c>
      <c r="AW47" s="142"/>
      <c r="AX47" s="142">
        <v>1.6</v>
      </c>
      <c r="AY47" s="142"/>
      <c r="AZ47" s="142">
        <v>534.4</v>
      </c>
      <c r="BA47" s="142">
        <f t="shared" si="38"/>
        <v>8.6206195222522772E-4</v>
      </c>
      <c r="BB47" s="142">
        <v>40.700000000000003</v>
      </c>
      <c r="BC47" s="142">
        <f t="shared" si="39"/>
        <v>5.6275536979630194E-5</v>
      </c>
    </row>
    <row r="48" spans="1:55" x14ac:dyDescent="0.35">
      <c r="A48" s="138">
        <v>1025</v>
      </c>
      <c r="B48" s="136">
        <v>2940.5</v>
      </c>
      <c r="C48" s="136">
        <f t="shared" si="20"/>
        <v>2.8460626914501672E-2</v>
      </c>
      <c r="D48" s="136">
        <v>1572.5</v>
      </c>
      <c r="E48" s="136">
        <f t="shared" si="21"/>
        <v>1.5219974774036348E-2</v>
      </c>
      <c r="F48" s="136">
        <v>91.7</v>
      </c>
      <c r="G48" s="136">
        <f t="shared" si="22"/>
        <v>4.4377478116983566E-4</v>
      </c>
      <c r="H48" s="136">
        <v>0</v>
      </c>
      <c r="I48" s="136">
        <f t="shared" si="23"/>
        <v>0</v>
      </c>
      <c r="J48" s="136">
        <v>6.9</v>
      </c>
      <c r="K48" s="136">
        <f t="shared" si="24"/>
        <v>3.339199552968229E-5</v>
      </c>
      <c r="L48" s="136">
        <v>3.4</v>
      </c>
      <c r="M48" s="136">
        <f t="shared" si="25"/>
        <v>1.0969351188494665E-5</v>
      </c>
      <c r="N48" s="136">
        <v>1.2</v>
      </c>
      <c r="O48" s="136">
        <f t="shared" si="26"/>
        <v>3.8715357135863522E-6</v>
      </c>
      <c r="P48" s="136">
        <v>1.8</v>
      </c>
      <c r="Q48" s="136">
        <f t="shared" si="27"/>
        <v>5.8073035703795287E-6</v>
      </c>
      <c r="R48" s="136">
        <v>2.2999999999999998</v>
      </c>
      <c r="S48" s="136">
        <f t="shared" si="28"/>
        <v>1.1130665176560763E-5</v>
      </c>
      <c r="T48" s="136">
        <v>1.2</v>
      </c>
      <c r="U48" s="136">
        <f t="shared" si="29"/>
        <v>2.9036517851897643E-6</v>
      </c>
      <c r="V48" s="136">
        <v>5.2</v>
      </c>
      <c r="W48" s="136">
        <f t="shared" si="30"/>
        <v>1.2582491069155645E-5</v>
      </c>
      <c r="X48" s="136">
        <v>0</v>
      </c>
      <c r="Y48" s="136">
        <f t="shared" si="31"/>
        <v>0</v>
      </c>
      <c r="Z48" s="136"/>
      <c r="AA48" s="136"/>
      <c r="AB48" s="136">
        <v>0</v>
      </c>
      <c r="AC48" s="136"/>
      <c r="AD48" s="136">
        <v>1.5</v>
      </c>
      <c r="AE48" s="136">
        <f t="shared" si="32"/>
        <v>3.6295647314872053E-6</v>
      </c>
      <c r="AF48" s="136">
        <v>6.5</v>
      </c>
      <c r="AG48" s="136">
        <f t="shared" si="33"/>
        <v>2.097081844859274E-5</v>
      </c>
      <c r="AH48" s="136">
        <v>0</v>
      </c>
      <c r="AI48" s="200">
        <f t="shared" si="34"/>
        <v>0</v>
      </c>
      <c r="AJ48" s="136">
        <v>2.2999999999999998</v>
      </c>
      <c r="AK48" s="136">
        <f t="shared" si="35"/>
        <v>4.4522660706243053E-6</v>
      </c>
      <c r="AL48" s="136">
        <v>1.1000000000000001</v>
      </c>
      <c r="AM48" s="136">
        <f t="shared" si="36"/>
        <v>2.1293446424724941E-6</v>
      </c>
      <c r="AN48" s="136">
        <v>0</v>
      </c>
      <c r="AO48" s="136"/>
      <c r="AP48" s="136"/>
      <c r="AQ48" s="136"/>
      <c r="AR48" s="136">
        <v>0</v>
      </c>
      <c r="AS48" s="136"/>
      <c r="AT48" s="136">
        <v>1</v>
      </c>
      <c r="AU48" s="136">
        <f t="shared" si="37"/>
        <v>2.4197098209914702E-6</v>
      </c>
      <c r="AV48" s="136">
        <v>1</v>
      </c>
      <c r="AW48" s="136"/>
      <c r="AX48" s="136">
        <v>1</v>
      </c>
      <c r="AY48" s="136"/>
      <c r="AZ48" s="136">
        <v>395.9</v>
      </c>
      <c r="BA48" s="136">
        <f t="shared" si="38"/>
        <v>6.3864207875368199E-4</v>
      </c>
      <c r="BB48" s="136">
        <v>16</v>
      </c>
      <c r="BC48" s="136">
        <f t="shared" si="39"/>
        <v>2.2123061220493442E-5</v>
      </c>
    </row>
    <row r="49" spans="1:55" x14ac:dyDescent="0.35">
      <c r="A49" s="138">
        <v>1050</v>
      </c>
      <c r="B49" s="136">
        <v>1964.7</v>
      </c>
      <c r="C49" s="136">
        <f t="shared" si="20"/>
        <v>1.9016015541207767E-2</v>
      </c>
      <c r="D49" s="136">
        <v>2753.1</v>
      </c>
      <c r="E49" s="136">
        <f t="shared" si="21"/>
        <v>2.6646812432686465E-2</v>
      </c>
      <c r="F49" s="136">
        <v>46.8</v>
      </c>
      <c r="G49" s="136">
        <f t="shared" si="22"/>
        <v>2.2648483924480161E-4</v>
      </c>
      <c r="H49" s="136">
        <v>0</v>
      </c>
      <c r="I49" s="136">
        <f t="shared" si="23"/>
        <v>0</v>
      </c>
      <c r="J49" s="136">
        <v>7.8</v>
      </c>
      <c r="K49" s="136">
        <f t="shared" si="24"/>
        <v>3.7747473207466934E-5</v>
      </c>
      <c r="L49" s="136">
        <v>3.5</v>
      </c>
      <c r="M49" s="136">
        <f t="shared" si="25"/>
        <v>1.1291979164626861E-5</v>
      </c>
      <c r="N49" s="136">
        <v>0</v>
      </c>
      <c r="O49" s="136">
        <f t="shared" si="26"/>
        <v>0</v>
      </c>
      <c r="P49" s="136">
        <v>0</v>
      </c>
      <c r="Q49" s="136">
        <f t="shared" si="27"/>
        <v>0</v>
      </c>
      <c r="R49" s="200">
        <v>1.1100000000000001</v>
      </c>
      <c r="S49" s="136">
        <f t="shared" si="28"/>
        <v>5.3717558026010643E-6</v>
      </c>
      <c r="T49" s="136">
        <v>0</v>
      </c>
      <c r="U49" s="136">
        <f t="shared" si="29"/>
        <v>0</v>
      </c>
      <c r="V49" s="136">
        <v>3.5</v>
      </c>
      <c r="W49" s="136">
        <f t="shared" si="30"/>
        <v>8.4689843734701462E-6</v>
      </c>
      <c r="X49" s="136">
        <v>0</v>
      </c>
      <c r="Y49" s="136">
        <f t="shared" si="31"/>
        <v>0</v>
      </c>
      <c r="Z49" s="136">
        <v>0</v>
      </c>
      <c r="AA49" s="136"/>
      <c r="AB49" s="136">
        <v>0</v>
      </c>
      <c r="AC49" s="136"/>
      <c r="AD49" s="136">
        <v>1.1000000000000001</v>
      </c>
      <c r="AE49" s="136">
        <f t="shared" si="32"/>
        <v>2.6616808030906175E-6</v>
      </c>
      <c r="AF49" s="136">
        <v>1.5</v>
      </c>
      <c r="AG49" s="136">
        <f t="shared" si="33"/>
        <v>4.8394196419829404E-6</v>
      </c>
      <c r="AH49" s="136">
        <v>0</v>
      </c>
      <c r="AI49" s="200">
        <f t="shared" si="34"/>
        <v>0</v>
      </c>
      <c r="AJ49" s="136">
        <v>0</v>
      </c>
      <c r="AK49" s="136">
        <f t="shared" si="35"/>
        <v>0</v>
      </c>
      <c r="AL49" s="136">
        <v>0</v>
      </c>
      <c r="AM49" s="136">
        <f t="shared" si="36"/>
        <v>0</v>
      </c>
      <c r="AN49" s="136">
        <v>0</v>
      </c>
      <c r="AO49" s="136"/>
      <c r="AP49" s="136">
        <v>0</v>
      </c>
      <c r="AQ49" s="136"/>
      <c r="AR49" s="136">
        <v>0</v>
      </c>
      <c r="AS49" s="136"/>
      <c r="AT49" s="136">
        <v>0</v>
      </c>
      <c r="AU49" s="136">
        <f t="shared" si="37"/>
        <v>0</v>
      </c>
      <c r="AV49" s="136">
        <v>0</v>
      </c>
      <c r="AW49" s="136"/>
      <c r="AX49" s="136">
        <v>0</v>
      </c>
      <c r="AY49" s="202"/>
      <c r="AZ49" s="136">
        <v>218.5</v>
      </c>
      <c r="BA49" s="136">
        <f t="shared" si="38"/>
        <v>3.5247106392442417E-4</v>
      </c>
      <c r="BB49" s="136">
        <v>10.1</v>
      </c>
      <c r="BC49" s="136">
        <f t="shared" si="39"/>
        <v>1.3965182395436485E-5</v>
      </c>
    </row>
    <row r="50" spans="1:55" x14ac:dyDescent="0.35">
      <c r="A50" s="138">
        <v>1075</v>
      </c>
      <c r="B50" s="136">
        <v>3007.6</v>
      </c>
      <c r="C50" s="136">
        <f t="shared" si="20"/>
        <v>2.9110077030455782E-2</v>
      </c>
      <c r="D50" s="136">
        <v>1484.4</v>
      </c>
      <c r="E50" s="136">
        <f t="shared" si="21"/>
        <v>1.4367269033118954E-2</v>
      </c>
      <c r="F50" s="201">
        <v>75</v>
      </c>
      <c r="G50" s="136">
        <f t="shared" si="22"/>
        <v>3.6295647314872051E-4</v>
      </c>
      <c r="H50" s="136">
        <v>0</v>
      </c>
      <c r="I50" s="136">
        <f t="shared" si="23"/>
        <v>0</v>
      </c>
      <c r="J50" s="136">
        <v>8.9</v>
      </c>
      <c r="K50" s="136">
        <f t="shared" si="24"/>
        <v>4.3070834813648174E-5</v>
      </c>
      <c r="L50" s="136">
        <v>2.2999999999999998</v>
      </c>
      <c r="M50" s="136">
        <f t="shared" si="25"/>
        <v>7.4204434510405088E-6</v>
      </c>
      <c r="N50" s="136">
        <v>0</v>
      </c>
      <c r="O50" s="136">
        <f t="shared" si="26"/>
        <v>0</v>
      </c>
      <c r="P50" s="136">
        <v>0</v>
      </c>
      <c r="Q50" s="136">
        <f t="shared" si="27"/>
        <v>0</v>
      </c>
      <c r="R50" s="200">
        <v>0</v>
      </c>
      <c r="S50" s="136">
        <f t="shared" si="28"/>
        <v>0</v>
      </c>
      <c r="T50" s="136">
        <v>0</v>
      </c>
      <c r="U50" s="136">
        <f t="shared" si="29"/>
        <v>0</v>
      </c>
      <c r="V50" s="136">
        <v>1.9</v>
      </c>
      <c r="W50" s="136">
        <f t="shared" si="30"/>
        <v>4.5974486598837931E-6</v>
      </c>
      <c r="X50" s="136">
        <v>0</v>
      </c>
      <c r="Y50" s="136">
        <f t="shared" si="31"/>
        <v>0</v>
      </c>
      <c r="Z50" s="136">
        <v>0</v>
      </c>
      <c r="AA50" s="136"/>
      <c r="AB50" s="136">
        <v>0</v>
      </c>
      <c r="AC50" s="136"/>
      <c r="AD50" s="136">
        <v>0</v>
      </c>
      <c r="AE50" s="136">
        <f t="shared" si="32"/>
        <v>0</v>
      </c>
      <c r="AF50" s="136"/>
      <c r="AG50" s="136">
        <f t="shared" si="33"/>
        <v>0</v>
      </c>
      <c r="AH50" s="136">
        <v>0</v>
      </c>
      <c r="AI50" s="200">
        <f t="shared" si="34"/>
        <v>0</v>
      </c>
      <c r="AJ50" s="136">
        <v>0</v>
      </c>
      <c r="AK50" s="136">
        <f t="shared" si="35"/>
        <v>0</v>
      </c>
      <c r="AL50" s="136">
        <v>0</v>
      </c>
      <c r="AM50" s="136">
        <f t="shared" si="36"/>
        <v>0</v>
      </c>
      <c r="AN50" s="136">
        <v>0</v>
      </c>
      <c r="AO50" s="136"/>
      <c r="AP50" s="136">
        <v>0</v>
      </c>
      <c r="AQ50" s="136"/>
      <c r="AR50" s="201">
        <v>0</v>
      </c>
      <c r="AS50" s="136"/>
      <c r="AT50" s="136">
        <v>0</v>
      </c>
      <c r="AU50" s="136">
        <f t="shared" si="37"/>
        <v>0</v>
      </c>
      <c r="AV50" s="136">
        <v>0</v>
      </c>
      <c r="AW50" s="136"/>
      <c r="AX50" s="136">
        <v>0</v>
      </c>
      <c r="AY50" s="200"/>
      <c r="AZ50" s="136">
        <v>149.38</v>
      </c>
      <c r="BA50" s="136">
        <f t="shared" si="38"/>
        <v>2.4097083537313719E-4</v>
      </c>
      <c r="BB50" s="136">
        <v>14.78</v>
      </c>
      <c r="BC50" s="136">
        <f t="shared" si="39"/>
        <v>2.0436177802430818E-5</v>
      </c>
    </row>
    <row r="51" spans="1:55" x14ac:dyDescent="0.35">
      <c r="A51" s="138">
        <v>1100</v>
      </c>
      <c r="B51" s="136">
        <v>2548</v>
      </c>
      <c r="C51" s="136">
        <f t="shared" si="20"/>
        <v>2.4661682495545064E-2</v>
      </c>
      <c r="D51" s="136">
        <v>2104.3000000000002</v>
      </c>
      <c r="E51" s="136">
        <f t="shared" si="21"/>
        <v>2.0367181505249406E-2</v>
      </c>
      <c r="F51" s="201">
        <v>34.6</v>
      </c>
      <c r="G51" s="136">
        <f t="shared" si="22"/>
        <v>1.6744391961260975E-4</v>
      </c>
      <c r="H51" s="136">
        <v>0</v>
      </c>
      <c r="I51" s="136">
        <f t="shared" si="23"/>
        <v>0</v>
      </c>
      <c r="J51" s="136">
        <v>7.9</v>
      </c>
      <c r="K51" s="136">
        <f t="shared" si="24"/>
        <v>3.8231415171665229E-5</v>
      </c>
      <c r="L51" s="136">
        <v>0</v>
      </c>
      <c r="M51" s="136">
        <f t="shared" si="25"/>
        <v>0</v>
      </c>
      <c r="N51" s="136">
        <v>0</v>
      </c>
      <c r="O51" s="136">
        <f t="shared" si="26"/>
        <v>0</v>
      </c>
      <c r="P51" s="136">
        <v>0</v>
      </c>
      <c r="Q51" s="136">
        <f t="shared" si="27"/>
        <v>0</v>
      </c>
      <c r="R51" s="200">
        <v>0</v>
      </c>
      <c r="S51" s="136">
        <f t="shared" si="28"/>
        <v>0</v>
      </c>
      <c r="T51" s="136">
        <v>0</v>
      </c>
      <c r="U51" s="136">
        <f t="shared" si="29"/>
        <v>0</v>
      </c>
      <c r="V51" s="136">
        <v>0</v>
      </c>
      <c r="W51" s="136">
        <f t="shared" si="30"/>
        <v>0</v>
      </c>
      <c r="X51" s="136">
        <v>0</v>
      </c>
      <c r="Y51" s="136">
        <f t="shared" si="31"/>
        <v>0</v>
      </c>
      <c r="Z51" s="136">
        <v>0</v>
      </c>
      <c r="AA51" s="136"/>
      <c r="AB51" s="136">
        <v>0</v>
      </c>
      <c r="AC51" s="136"/>
      <c r="AD51" s="136">
        <v>0</v>
      </c>
      <c r="AE51" s="136">
        <f t="shared" si="32"/>
        <v>0</v>
      </c>
      <c r="AF51" s="136"/>
      <c r="AG51" s="136">
        <f t="shared" si="33"/>
        <v>0</v>
      </c>
      <c r="AH51" s="136">
        <v>0</v>
      </c>
      <c r="AI51" s="200">
        <f t="shared" si="34"/>
        <v>0</v>
      </c>
      <c r="AJ51" s="136">
        <v>0</v>
      </c>
      <c r="AK51" s="136">
        <f t="shared" si="35"/>
        <v>0</v>
      </c>
      <c r="AL51" s="136">
        <v>0</v>
      </c>
      <c r="AM51" s="136">
        <f t="shared" si="36"/>
        <v>0</v>
      </c>
      <c r="AN51" s="136">
        <v>0</v>
      </c>
      <c r="AO51" s="136"/>
      <c r="AP51" s="136">
        <v>0</v>
      </c>
      <c r="AQ51" s="136"/>
      <c r="AR51" s="136">
        <v>0</v>
      </c>
      <c r="AS51" s="136"/>
      <c r="AT51" s="136">
        <v>0</v>
      </c>
      <c r="AU51" s="136">
        <f t="shared" si="37"/>
        <v>0</v>
      </c>
      <c r="AV51" s="136">
        <v>0</v>
      </c>
      <c r="AW51" s="136"/>
      <c r="AX51" s="136">
        <v>0</v>
      </c>
      <c r="AY51" s="200"/>
      <c r="AZ51" s="136">
        <v>215.18</v>
      </c>
      <c r="BA51" s="136">
        <f t="shared" si="38"/>
        <v>3.4711543952062974E-4</v>
      </c>
      <c r="BB51" s="136">
        <v>4.29</v>
      </c>
      <c r="BC51" s="136">
        <f t="shared" si="39"/>
        <v>5.931745789744804E-6</v>
      </c>
    </row>
    <row r="55" spans="1:55" x14ac:dyDescent="0.35">
      <c r="H55" t="s">
        <v>172</v>
      </c>
      <c r="I55">
        <v>9.6788392839658808E-6</v>
      </c>
    </row>
    <row r="58" spans="1:55" ht="18.5" x14ac:dyDescent="0.45">
      <c r="A58" s="199" t="s">
        <v>170</v>
      </c>
      <c r="B58" s="247" t="s">
        <v>151</v>
      </c>
      <c r="C58" s="247"/>
      <c r="D58" s="247" t="s">
        <v>150</v>
      </c>
      <c r="E58" s="247"/>
      <c r="F58" s="247" t="s">
        <v>149</v>
      </c>
      <c r="G58" s="247"/>
      <c r="H58" s="247" t="s">
        <v>148</v>
      </c>
      <c r="I58" s="247"/>
      <c r="J58" s="247" t="s">
        <v>147</v>
      </c>
      <c r="K58" s="247"/>
      <c r="L58" s="247" t="s">
        <v>383</v>
      </c>
      <c r="M58" s="247"/>
      <c r="N58" s="247" t="s">
        <v>359</v>
      </c>
      <c r="O58" s="247"/>
      <c r="P58" s="247" t="s">
        <v>358</v>
      </c>
      <c r="Q58" s="247"/>
      <c r="R58" s="247" t="s">
        <v>468</v>
      </c>
      <c r="S58" s="247"/>
      <c r="T58" s="247" t="s">
        <v>467</v>
      </c>
      <c r="U58" s="247"/>
      <c r="V58" s="247" t="s">
        <v>355</v>
      </c>
      <c r="W58" s="247"/>
      <c r="X58" s="247" t="s">
        <v>183</v>
      </c>
      <c r="Y58" s="247"/>
      <c r="Z58" s="247">
        <v>26.335000000000001</v>
      </c>
      <c r="AA58" s="247"/>
      <c r="AB58" s="247">
        <v>28.321999999999999</v>
      </c>
      <c r="AC58" s="247"/>
      <c r="AD58" s="247" t="s">
        <v>466</v>
      </c>
      <c r="AE58" s="247"/>
      <c r="AF58" s="247" t="s">
        <v>465</v>
      </c>
      <c r="AG58" s="247"/>
      <c r="AH58" s="247" t="s">
        <v>464</v>
      </c>
      <c r="AI58" s="247"/>
      <c r="AJ58" s="247" t="s">
        <v>463</v>
      </c>
      <c r="AK58" s="247"/>
      <c r="AL58" s="247" t="s">
        <v>462</v>
      </c>
      <c r="AM58" s="247"/>
      <c r="AN58" s="247">
        <v>32.700000000000003</v>
      </c>
      <c r="AO58" s="247"/>
      <c r="AP58" s="247">
        <v>33.299999999999997</v>
      </c>
      <c r="AQ58" s="247"/>
      <c r="AR58" s="247">
        <v>34.206000000000003</v>
      </c>
      <c r="AS58" s="247"/>
      <c r="AT58" s="247" t="s">
        <v>461</v>
      </c>
      <c r="AU58" s="247"/>
      <c r="AV58" s="247">
        <v>35.49</v>
      </c>
      <c r="AW58" s="247"/>
      <c r="AX58" s="247">
        <v>35.979999999999997</v>
      </c>
      <c r="AY58" s="247"/>
      <c r="AZ58" s="247">
        <v>38.759</v>
      </c>
      <c r="BA58" s="247"/>
      <c r="BB58" s="247">
        <v>44.124000000000002</v>
      </c>
      <c r="BC58" s="247"/>
    </row>
    <row r="59" spans="1:55" x14ac:dyDescent="0.35">
      <c r="A59" s="137" t="s">
        <v>460</v>
      </c>
      <c r="B59" s="136" t="s">
        <v>552</v>
      </c>
      <c r="C59" s="136" t="s">
        <v>152</v>
      </c>
      <c r="D59" s="136" t="s">
        <v>552</v>
      </c>
      <c r="E59" s="136" t="s">
        <v>152</v>
      </c>
      <c r="F59" s="136" t="s">
        <v>552</v>
      </c>
      <c r="G59" s="136" t="s">
        <v>152</v>
      </c>
      <c r="H59" s="136" t="s">
        <v>552</v>
      </c>
      <c r="I59" s="136" t="s">
        <v>152</v>
      </c>
      <c r="J59" s="136" t="s">
        <v>552</v>
      </c>
      <c r="K59" s="136" t="s">
        <v>152</v>
      </c>
      <c r="L59" s="136" t="s">
        <v>552</v>
      </c>
      <c r="M59" s="136" t="s">
        <v>152</v>
      </c>
      <c r="N59" s="136" t="s">
        <v>552</v>
      </c>
      <c r="O59" s="136" t="s">
        <v>152</v>
      </c>
      <c r="P59" s="136" t="s">
        <v>552</v>
      </c>
      <c r="Q59" s="136" t="s">
        <v>152</v>
      </c>
      <c r="R59" s="136" t="s">
        <v>552</v>
      </c>
      <c r="S59" s="136" t="s">
        <v>152</v>
      </c>
      <c r="T59" s="136" t="s">
        <v>552</v>
      </c>
      <c r="U59" s="136" t="s">
        <v>152</v>
      </c>
      <c r="V59" s="136" t="s">
        <v>552</v>
      </c>
      <c r="W59" s="136" t="s">
        <v>152</v>
      </c>
      <c r="X59" s="136" t="s">
        <v>552</v>
      </c>
      <c r="Y59" s="136" t="s">
        <v>152</v>
      </c>
      <c r="Z59" s="136" t="s">
        <v>552</v>
      </c>
      <c r="AA59" s="136" t="s">
        <v>152</v>
      </c>
      <c r="AB59" s="136" t="s">
        <v>552</v>
      </c>
      <c r="AC59" s="136" t="s">
        <v>152</v>
      </c>
      <c r="AD59" s="136" t="s">
        <v>552</v>
      </c>
      <c r="AE59" s="136" t="s">
        <v>152</v>
      </c>
      <c r="AF59" s="136" t="s">
        <v>552</v>
      </c>
      <c r="AG59" s="136" t="s">
        <v>152</v>
      </c>
      <c r="AH59" s="136" t="s">
        <v>552</v>
      </c>
      <c r="AI59" s="136" t="s">
        <v>152</v>
      </c>
      <c r="AJ59" s="136" t="s">
        <v>552</v>
      </c>
      <c r="AK59" s="136" t="s">
        <v>152</v>
      </c>
      <c r="AL59" s="136" t="s">
        <v>552</v>
      </c>
      <c r="AM59" s="136" t="s">
        <v>152</v>
      </c>
      <c r="AN59" s="136" t="s">
        <v>552</v>
      </c>
      <c r="AO59" s="136" t="s">
        <v>152</v>
      </c>
      <c r="AP59" s="136" t="s">
        <v>552</v>
      </c>
      <c r="AQ59" s="136" t="s">
        <v>152</v>
      </c>
      <c r="AR59" s="136" t="s">
        <v>552</v>
      </c>
      <c r="AS59" s="136" t="s">
        <v>152</v>
      </c>
      <c r="AT59" s="136" t="s">
        <v>552</v>
      </c>
      <c r="AU59" s="136" t="s">
        <v>152</v>
      </c>
      <c r="AV59" s="136" t="s">
        <v>552</v>
      </c>
      <c r="AW59" s="136" t="s">
        <v>152</v>
      </c>
      <c r="AX59" s="136" t="s">
        <v>552</v>
      </c>
      <c r="AY59" s="136" t="s">
        <v>152</v>
      </c>
      <c r="AZ59" s="136" t="s">
        <v>552</v>
      </c>
      <c r="BA59" s="136" t="s">
        <v>152</v>
      </c>
      <c r="BB59" s="136" t="s">
        <v>552</v>
      </c>
      <c r="BC59" s="136" t="s">
        <v>152</v>
      </c>
    </row>
    <row r="60" spans="1:55" x14ac:dyDescent="0.35">
      <c r="A60" s="138">
        <v>600</v>
      </c>
      <c r="B60" s="136">
        <v>1.6</v>
      </c>
      <c r="C60" s="136">
        <f t="shared" ref="C60:C80" si="40">B60*$J$26/1</f>
        <v>1.5486142854345409E-5</v>
      </c>
      <c r="D60" s="136">
        <v>3.6</v>
      </c>
      <c r="E60" s="136">
        <f t="shared" ref="E60:E80" si="41">D60*$J$26/1</f>
        <v>3.4843821422277174E-5</v>
      </c>
      <c r="F60" s="136">
        <v>0</v>
      </c>
      <c r="G60" s="136">
        <f t="shared" ref="G60:G80" si="42">F60*$J$26/2</f>
        <v>0</v>
      </c>
      <c r="H60" s="136">
        <v>0</v>
      </c>
      <c r="I60" s="136">
        <f t="shared" ref="I60:I80" si="43">H60*$I$55/2</f>
        <v>0</v>
      </c>
      <c r="J60" s="136">
        <v>0</v>
      </c>
      <c r="K60" s="136">
        <f t="shared" ref="K60:K80" si="44">J60*$I$55/2</f>
        <v>0</v>
      </c>
      <c r="L60" s="136">
        <v>0</v>
      </c>
      <c r="M60" s="136">
        <f t="shared" ref="M60:M80" si="45">L60*$I$55/3</f>
        <v>0</v>
      </c>
      <c r="N60" s="175">
        <v>0</v>
      </c>
      <c r="O60" s="136">
        <f t="shared" ref="O60:O80" si="46">N60*$I$55/3</f>
        <v>0</v>
      </c>
      <c r="P60" s="136">
        <v>0</v>
      </c>
      <c r="Q60" s="136">
        <f t="shared" ref="Q60:Q80" si="47">P60*$I$55/3</f>
        <v>0</v>
      </c>
      <c r="R60" s="136">
        <v>0</v>
      </c>
      <c r="S60" s="136">
        <f t="shared" ref="S60:S80" si="48">R60*$AD$26/2</f>
        <v>0</v>
      </c>
      <c r="T60" s="136">
        <v>0</v>
      </c>
      <c r="U60" s="136">
        <v>0</v>
      </c>
      <c r="V60" s="136">
        <v>0</v>
      </c>
      <c r="W60" s="136">
        <f t="shared" ref="W60:W80" si="49">V60*$AD$26/4</f>
        <v>0</v>
      </c>
      <c r="X60" s="136">
        <v>0</v>
      </c>
      <c r="Y60" s="136">
        <f t="shared" ref="Y60:Y80" si="50">X60*$AD$26/4</f>
        <v>0</v>
      </c>
      <c r="Z60" s="136">
        <v>0</v>
      </c>
      <c r="AA60" s="136"/>
      <c r="AB60" s="136">
        <v>0</v>
      </c>
      <c r="AC60" s="136"/>
      <c r="AD60" s="136">
        <v>0</v>
      </c>
      <c r="AE60" s="136">
        <f t="shared" ref="AE60:AE80" si="51">AD60*$AD$26/4</f>
        <v>0</v>
      </c>
      <c r="AF60" s="136">
        <v>0</v>
      </c>
      <c r="AG60" s="136">
        <f t="shared" ref="AG60:AG80" si="52">AF60*$AD$26/3</f>
        <v>0</v>
      </c>
      <c r="AH60" s="136">
        <v>0</v>
      </c>
      <c r="AI60" s="136">
        <f t="shared" ref="AI60:AI80" si="53">AH60*$AD$26/3</f>
        <v>0</v>
      </c>
      <c r="AJ60" s="136">
        <v>0</v>
      </c>
      <c r="AK60" s="136">
        <f t="shared" ref="AK60:AK80" si="54">AJ60*$AZ$26/5</f>
        <v>0</v>
      </c>
      <c r="AL60" s="136">
        <v>0</v>
      </c>
      <c r="AM60" s="136">
        <f t="shared" ref="AM60:AM80" si="55">AL60*$AZ$26/5</f>
        <v>0</v>
      </c>
      <c r="AN60" s="136">
        <v>0</v>
      </c>
      <c r="AO60" s="136"/>
      <c r="AP60" s="136">
        <v>0</v>
      </c>
      <c r="AQ60" s="136"/>
      <c r="AR60" s="136">
        <v>0</v>
      </c>
      <c r="AS60" s="136"/>
      <c r="AT60" s="136">
        <v>0</v>
      </c>
      <c r="AU60" s="136">
        <f t="shared" ref="AU60:AU80" si="56">AT60*$AZ$26/4</f>
        <v>0</v>
      </c>
      <c r="AV60" s="136">
        <v>0</v>
      </c>
      <c r="AW60" s="136"/>
      <c r="AX60" s="136">
        <v>0</v>
      </c>
      <c r="AY60" s="136"/>
      <c r="AZ60" s="136">
        <v>0</v>
      </c>
      <c r="BA60" s="136">
        <f t="shared" ref="BA60:BA80" si="57">AZ60*$AZ$26/6</f>
        <v>0</v>
      </c>
      <c r="BB60" s="136">
        <v>0</v>
      </c>
      <c r="BC60" s="136">
        <f t="shared" ref="BC60:BC78" si="58">BB60*$AZ$26/7</f>
        <v>0</v>
      </c>
    </row>
    <row r="61" spans="1:55" x14ac:dyDescent="0.35">
      <c r="A61" s="138">
        <v>625</v>
      </c>
      <c r="B61" s="136">
        <v>2.2999999999999998</v>
      </c>
      <c r="C61" s="136">
        <f t="shared" si="40"/>
        <v>2.2261330353121526E-5</v>
      </c>
      <c r="D61" s="136">
        <v>4.4000000000000004</v>
      </c>
      <c r="E61" s="136">
        <f t="shared" si="41"/>
        <v>4.258689284944988E-5</v>
      </c>
      <c r="F61" s="136">
        <v>0</v>
      </c>
      <c r="G61" s="136">
        <f t="shared" si="42"/>
        <v>0</v>
      </c>
      <c r="H61" s="136">
        <v>0</v>
      </c>
      <c r="I61" s="136">
        <f t="shared" si="43"/>
        <v>0</v>
      </c>
      <c r="J61" s="136">
        <v>0</v>
      </c>
      <c r="K61" s="136">
        <f t="shared" si="44"/>
        <v>0</v>
      </c>
      <c r="L61" s="136">
        <v>0</v>
      </c>
      <c r="M61" s="136">
        <f t="shared" si="45"/>
        <v>0</v>
      </c>
      <c r="N61" s="175">
        <v>0</v>
      </c>
      <c r="O61" s="136">
        <f t="shared" si="46"/>
        <v>0</v>
      </c>
      <c r="P61" s="136">
        <v>0</v>
      </c>
      <c r="Q61" s="136">
        <f t="shared" si="47"/>
        <v>0</v>
      </c>
      <c r="R61" s="136">
        <v>0</v>
      </c>
      <c r="S61" s="136">
        <f t="shared" si="48"/>
        <v>0</v>
      </c>
      <c r="T61" s="136">
        <v>0</v>
      </c>
      <c r="U61" s="136">
        <v>0</v>
      </c>
      <c r="V61" s="136">
        <v>0</v>
      </c>
      <c r="W61" s="136">
        <f t="shared" si="49"/>
        <v>0</v>
      </c>
      <c r="X61" s="136">
        <v>0</v>
      </c>
      <c r="Y61" s="136">
        <f t="shared" si="50"/>
        <v>0</v>
      </c>
      <c r="Z61" s="136">
        <v>0</v>
      </c>
      <c r="AA61" s="136"/>
      <c r="AB61" s="136">
        <v>0</v>
      </c>
      <c r="AC61" s="136"/>
      <c r="AD61" s="136">
        <v>0</v>
      </c>
      <c r="AE61" s="136">
        <f t="shared" si="51"/>
        <v>0</v>
      </c>
      <c r="AF61" s="136">
        <v>0</v>
      </c>
      <c r="AG61" s="136">
        <f t="shared" si="52"/>
        <v>0</v>
      </c>
      <c r="AH61" s="136">
        <v>0</v>
      </c>
      <c r="AI61" s="136">
        <f t="shared" si="53"/>
        <v>0</v>
      </c>
      <c r="AJ61" s="136">
        <v>0</v>
      </c>
      <c r="AK61" s="136">
        <f t="shared" si="54"/>
        <v>0</v>
      </c>
      <c r="AL61" s="136">
        <v>0</v>
      </c>
      <c r="AM61" s="136">
        <f t="shared" si="55"/>
        <v>0</v>
      </c>
      <c r="AN61" s="136">
        <v>0</v>
      </c>
      <c r="AO61" s="136"/>
      <c r="AP61" s="136">
        <v>0</v>
      </c>
      <c r="AQ61" s="136"/>
      <c r="AR61" s="136">
        <v>0</v>
      </c>
      <c r="AS61" s="136"/>
      <c r="AT61" s="136">
        <v>0</v>
      </c>
      <c r="AU61" s="136">
        <f t="shared" si="56"/>
        <v>0</v>
      </c>
      <c r="AV61" s="136">
        <v>0</v>
      </c>
      <c r="AW61" s="136"/>
      <c r="AX61" s="136">
        <v>0</v>
      </c>
      <c r="AY61" s="136"/>
      <c r="AZ61" s="136">
        <v>0</v>
      </c>
      <c r="BA61" s="136">
        <f t="shared" si="57"/>
        <v>0</v>
      </c>
      <c r="BB61" s="136">
        <v>0</v>
      </c>
      <c r="BC61" s="136">
        <f t="shared" si="58"/>
        <v>0</v>
      </c>
    </row>
    <row r="62" spans="1:55" s="141" customFormat="1" x14ac:dyDescent="0.35">
      <c r="A62" s="138">
        <v>650</v>
      </c>
      <c r="B62" s="139">
        <v>3.1</v>
      </c>
      <c r="C62" s="136">
        <f t="shared" si="40"/>
        <v>3.0004401780294232E-5</v>
      </c>
      <c r="D62" s="139">
        <v>6.4</v>
      </c>
      <c r="E62" s="136">
        <f t="shared" si="41"/>
        <v>6.1944571417381635E-5</v>
      </c>
      <c r="F62" s="139">
        <v>0</v>
      </c>
      <c r="G62" s="136">
        <f t="shared" si="42"/>
        <v>0</v>
      </c>
      <c r="H62" s="139">
        <v>0</v>
      </c>
      <c r="I62" s="136">
        <f t="shared" si="43"/>
        <v>0</v>
      </c>
      <c r="J62" s="139">
        <v>0</v>
      </c>
      <c r="K62" s="136">
        <f t="shared" si="44"/>
        <v>0</v>
      </c>
      <c r="L62" s="139">
        <v>0</v>
      </c>
      <c r="M62" s="136">
        <f t="shared" si="45"/>
        <v>0</v>
      </c>
      <c r="N62" s="195">
        <v>0</v>
      </c>
      <c r="O62" s="136">
        <f t="shared" si="46"/>
        <v>0</v>
      </c>
      <c r="P62" s="139">
        <v>0</v>
      </c>
      <c r="Q62" s="136">
        <f t="shared" si="47"/>
        <v>0</v>
      </c>
      <c r="R62" s="139">
        <v>0</v>
      </c>
      <c r="S62" s="136">
        <f t="shared" si="48"/>
        <v>0</v>
      </c>
      <c r="T62" s="139">
        <v>0</v>
      </c>
      <c r="U62" s="139">
        <v>0</v>
      </c>
      <c r="V62" s="139">
        <v>0</v>
      </c>
      <c r="W62" s="136">
        <f t="shared" si="49"/>
        <v>0</v>
      </c>
      <c r="X62" s="139">
        <v>0</v>
      </c>
      <c r="Y62" s="136">
        <f t="shared" si="50"/>
        <v>0</v>
      </c>
      <c r="Z62" s="139">
        <v>0</v>
      </c>
      <c r="AA62" s="139"/>
      <c r="AB62" s="139">
        <v>0</v>
      </c>
      <c r="AC62" s="139"/>
      <c r="AD62" s="139">
        <v>0</v>
      </c>
      <c r="AE62" s="136">
        <f t="shared" si="51"/>
        <v>0</v>
      </c>
      <c r="AF62" s="139">
        <v>0</v>
      </c>
      <c r="AG62" s="136">
        <f t="shared" si="52"/>
        <v>0</v>
      </c>
      <c r="AH62" s="139">
        <v>0</v>
      </c>
      <c r="AI62" s="136">
        <f t="shared" si="53"/>
        <v>0</v>
      </c>
      <c r="AJ62" s="139">
        <v>0</v>
      </c>
      <c r="AK62" s="136">
        <f t="shared" si="54"/>
        <v>0</v>
      </c>
      <c r="AL62" s="139">
        <v>0</v>
      </c>
      <c r="AM62" s="136">
        <f t="shared" si="55"/>
        <v>0</v>
      </c>
      <c r="AN62" s="139">
        <v>0</v>
      </c>
      <c r="AO62" s="139"/>
      <c r="AP62" s="139">
        <v>0</v>
      </c>
      <c r="AQ62" s="139"/>
      <c r="AR62" s="139">
        <v>0</v>
      </c>
      <c r="AS62" s="139"/>
      <c r="AT62" s="139">
        <v>0</v>
      </c>
      <c r="AU62" s="136">
        <f t="shared" si="56"/>
        <v>0</v>
      </c>
      <c r="AV62" s="139">
        <v>0</v>
      </c>
      <c r="AW62" s="139"/>
      <c r="AX62" s="139">
        <v>0</v>
      </c>
      <c r="AY62" s="139"/>
      <c r="AZ62" s="139">
        <v>0</v>
      </c>
      <c r="BA62" s="136">
        <f t="shared" si="57"/>
        <v>0</v>
      </c>
      <c r="BB62" s="139">
        <v>0</v>
      </c>
      <c r="BC62" s="136">
        <f t="shared" si="58"/>
        <v>0</v>
      </c>
    </row>
    <row r="63" spans="1:55" s="141" customFormat="1" x14ac:dyDescent="0.35">
      <c r="A63" s="138">
        <v>675</v>
      </c>
      <c r="B63" s="139">
        <v>4.0999999999999996</v>
      </c>
      <c r="C63" s="136">
        <f t="shared" si="40"/>
        <v>3.9683241064260106E-5</v>
      </c>
      <c r="D63" s="139">
        <v>9.1</v>
      </c>
      <c r="E63" s="136">
        <f t="shared" si="41"/>
        <v>8.8077437484089513E-5</v>
      </c>
      <c r="F63" s="139">
        <v>0</v>
      </c>
      <c r="G63" s="136">
        <f t="shared" si="42"/>
        <v>0</v>
      </c>
      <c r="H63" s="139">
        <v>0</v>
      </c>
      <c r="I63" s="136">
        <f t="shared" si="43"/>
        <v>0</v>
      </c>
      <c r="J63" s="139">
        <v>0</v>
      </c>
      <c r="K63" s="136">
        <f t="shared" si="44"/>
        <v>0</v>
      </c>
      <c r="L63" s="139">
        <v>0</v>
      </c>
      <c r="M63" s="136">
        <f t="shared" si="45"/>
        <v>0</v>
      </c>
      <c r="N63" s="195">
        <v>0</v>
      </c>
      <c r="O63" s="136">
        <f t="shared" si="46"/>
        <v>0</v>
      </c>
      <c r="P63" s="139">
        <v>0</v>
      </c>
      <c r="Q63" s="136">
        <f t="shared" si="47"/>
        <v>0</v>
      </c>
      <c r="R63" s="139">
        <v>0</v>
      </c>
      <c r="S63" s="136">
        <f t="shared" si="48"/>
        <v>0</v>
      </c>
      <c r="T63" s="139">
        <v>0</v>
      </c>
      <c r="U63" s="139">
        <v>0</v>
      </c>
      <c r="V63" s="139">
        <v>0</v>
      </c>
      <c r="W63" s="136">
        <f t="shared" si="49"/>
        <v>0</v>
      </c>
      <c r="X63" s="139">
        <v>0</v>
      </c>
      <c r="Y63" s="136">
        <f t="shared" si="50"/>
        <v>0</v>
      </c>
      <c r="Z63" s="139">
        <v>0</v>
      </c>
      <c r="AA63" s="139"/>
      <c r="AB63" s="139">
        <v>0</v>
      </c>
      <c r="AC63" s="139"/>
      <c r="AD63" s="139">
        <v>0</v>
      </c>
      <c r="AE63" s="136">
        <f t="shared" si="51"/>
        <v>0</v>
      </c>
      <c r="AF63" s="139">
        <v>0</v>
      </c>
      <c r="AG63" s="136">
        <f t="shared" si="52"/>
        <v>0</v>
      </c>
      <c r="AH63" s="139">
        <v>0</v>
      </c>
      <c r="AI63" s="136">
        <f t="shared" si="53"/>
        <v>0</v>
      </c>
      <c r="AJ63" s="139">
        <v>0</v>
      </c>
      <c r="AK63" s="136">
        <f t="shared" si="54"/>
        <v>0</v>
      </c>
      <c r="AL63" s="139">
        <v>0</v>
      </c>
      <c r="AM63" s="136">
        <f t="shared" si="55"/>
        <v>0</v>
      </c>
      <c r="AN63" s="139">
        <v>0</v>
      </c>
      <c r="AO63" s="139"/>
      <c r="AP63" s="139">
        <v>0</v>
      </c>
      <c r="AQ63" s="139"/>
      <c r="AR63" s="139">
        <v>0</v>
      </c>
      <c r="AS63" s="139"/>
      <c r="AT63" s="139">
        <v>0</v>
      </c>
      <c r="AU63" s="136">
        <f t="shared" si="56"/>
        <v>0</v>
      </c>
      <c r="AV63" s="139">
        <v>0</v>
      </c>
      <c r="AW63" s="139"/>
      <c r="AX63" s="139">
        <v>0</v>
      </c>
      <c r="AY63" s="139"/>
      <c r="AZ63" s="139">
        <v>0</v>
      </c>
      <c r="BA63" s="136">
        <f t="shared" si="57"/>
        <v>0</v>
      </c>
      <c r="BB63" s="139">
        <v>0</v>
      </c>
      <c r="BC63" s="136">
        <f t="shared" si="58"/>
        <v>0</v>
      </c>
    </row>
    <row r="64" spans="1:55" s="141" customFormat="1" x14ac:dyDescent="0.35">
      <c r="A64" s="138">
        <v>700</v>
      </c>
      <c r="B64" s="139">
        <v>3.2</v>
      </c>
      <c r="C64" s="136">
        <f t="shared" si="40"/>
        <v>3.0972285708690817E-5</v>
      </c>
      <c r="D64" s="139">
        <v>10.6</v>
      </c>
      <c r="E64" s="136">
        <f t="shared" si="41"/>
        <v>1.0259569641003834E-4</v>
      </c>
      <c r="F64" s="139">
        <v>0</v>
      </c>
      <c r="G64" s="136">
        <f t="shared" si="42"/>
        <v>0</v>
      </c>
      <c r="H64" s="139">
        <v>0</v>
      </c>
      <c r="I64" s="136">
        <f t="shared" si="43"/>
        <v>0</v>
      </c>
      <c r="J64" s="139">
        <v>0</v>
      </c>
      <c r="K64" s="136">
        <f t="shared" si="44"/>
        <v>0</v>
      </c>
      <c r="L64" s="139">
        <v>0</v>
      </c>
      <c r="M64" s="136">
        <f t="shared" si="45"/>
        <v>0</v>
      </c>
      <c r="N64" s="195">
        <v>0</v>
      </c>
      <c r="O64" s="136">
        <f t="shared" si="46"/>
        <v>0</v>
      </c>
      <c r="P64" s="139">
        <v>0</v>
      </c>
      <c r="Q64" s="136">
        <f t="shared" si="47"/>
        <v>0</v>
      </c>
      <c r="R64" s="139">
        <v>0</v>
      </c>
      <c r="S64" s="136">
        <f t="shared" si="48"/>
        <v>0</v>
      </c>
      <c r="T64" s="139">
        <v>0</v>
      </c>
      <c r="U64" s="139">
        <v>0</v>
      </c>
      <c r="V64" s="139">
        <v>0</v>
      </c>
      <c r="W64" s="136">
        <f t="shared" si="49"/>
        <v>0</v>
      </c>
      <c r="X64" s="139">
        <v>0</v>
      </c>
      <c r="Y64" s="136">
        <f t="shared" si="50"/>
        <v>0</v>
      </c>
      <c r="Z64" s="139">
        <v>0</v>
      </c>
      <c r="AA64" s="139"/>
      <c r="AB64" s="139">
        <v>0</v>
      </c>
      <c r="AC64" s="139"/>
      <c r="AD64" s="139">
        <v>0</v>
      </c>
      <c r="AE64" s="136">
        <f t="shared" si="51"/>
        <v>0</v>
      </c>
      <c r="AF64" s="139">
        <v>0</v>
      </c>
      <c r="AG64" s="136">
        <f t="shared" si="52"/>
        <v>0</v>
      </c>
      <c r="AH64" s="139">
        <v>0</v>
      </c>
      <c r="AI64" s="136">
        <f t="shared" si="53"/>
        <v>0</v>
      </c>
      <c r="AJ64" s="139">
        <v>0</v>
      </c>
      <c r="AK64" s="136">
        <f t="shared" si="54"/>
        <v>0</v>
      </c>
      <c r="AL64" s="139">
        <v>0</v>
      </c>
      <c r="AM64" s="136">
        <f t="shared" si="55"/>
        <v>0</v>
      </c>
      <c r="AN64" s="139">
        <v>0</v>
      </c>
      <c r="AO64" s="139"/>
      <c r="AP64" s="139">
        <v>0</v>
      </c>
      <c r="AQ64" s="139"/>
      <c r="AR64" s="139">
        <v>0</v>
      </c>
      <c r="AS64" s="139"/>
      <c r="AT64" s="139">
        <v>0</v>
      </c>
      <c r="AU64" s="136">
        <f t="shared" si="56"/>
        <v>0</v>
      </c>
      <c r="AV64" s="139">
        <v>0</v>
      </c>
      <c r="AW64" s="139"/>
      <c r="AX64" s="139">
        <v>0</v>
      </c>
      <c r="AY64" s="139"/>
      <c r="AZ64" s="139">
        <v>0</v>
      </c>
      <c r="BA64" s="136">
        <f t="shared" si="57"/>
        <v>0</v>
      </c>
      <c r="BB64" s="139">
        <v>0</v>
      </c>
      <c r="BC64" s="136">
        <f t="shared" si="58"/>
        <v>0</v>
      </c>
    </row>
    <row r="65" spans="1:55" s="141" customFormat="1" x14ac:dyDescent="0.35">
      <c r="A65" s="138">
        <v>725</v>
      </c>
      <c r="B65" s="139">
        <v>4.0999999999999996</v>
      </c>
      <c r="C65" s="136">
        <f t="shared" si="40"/>
        <v>3.9683241064260106E-5</v>
      </c>
      <c r="D65" s="139">
        <v>15.6</v>
      </c>
      <c r="E65" s="136">
        <f t="shared" si="41"/>
        <v>1.5098989282986774E-4</v>
      </c>
      <c r="F65" s="139">
        <v>0</v>
      </c>
      <c r="G65" s="136">
        <f t="shared" si="42"/>
        <v>0</v>
      </c>
      <c r="H65" s="139">
        <v>0</v>
      </c>
      <c r="I65" s="136">
        <f t="shared" si="43"/>
        <v>0</v>
      </c>
      <c r="J65" s="139">
        <v>0</v>
      </c>
      <c r="K65" s="136">
        <f t="shared" si="44"/>
        <v>0</v>
      </c>
      <c r="L65" s="139">
        <v>0</v>
      </c>
      <c r="M65" s="136">
        <f t="shared" si="45"/>
        <v>0</v>
      </c>
      <c r="N65" s="195">
        <v>0</v>
      </c>
      <c r="O65" s="136">
        <f t="shared" si="46"/>
        <v>0</v>
      </c>
      <c r="P65" s="139">
        <v>0</v>
      </c>
      <c r="Q65" s="136">
        <f t="shared" si="47"/>
        <v>0</v>
      </c>
      <c r="R65" s="139">
        <v>0</v>
      </c>
      <c r="S65" s="136">
        <f t="shared" si="48"/>
        <v>0</v>
      </c>
      <c r="T65" s="139">
        <v>0</v>
      </c>
      <c r="U65" s="139">
        <v>0</v>
      </c>
      <c r="V65" s="139">
        <v>0</v>
      </c>
      <c r="W65" s="136">
        <f t="shared" si="49"/>
        <v>0</v>
      </c>
      <c r="X65" s="139">
        <v>0</v>
      </c>
      <c r="Y65" s="136">
        <f t="shared" si="50"/>
        <v>0</v>
      </c>
      <c r="Z65" s="139">
        <v>0</v>
      </c>
      <c r="AA65" s="139"/>
      <c r="AB65" s="139">
        <v>0</v>
      </c>
      <c r="AC65" s="139"/>
      <c r="AD65" s="139">
        <v>0</v>
      </c>
      <c r="AE65" s="136">
        <f t="shared" si="51"/>
        <v>0</v>
      </c>
      <c r="AF65" s="139">
        <v>0</v>
      </c>
      <c r="AG65" s="136">
        <f t="shared" si="52"/>
        <v>0</v>
      </c>
      <c r="AH65" s="139">
        <v>0</v>
      </c>
      <c r="AI65" s="136">
        <f t="shared" si="53"/>
        <v>0</v>
      </c>
      <c r="AJ65" s="139">
        <v>0</v>
      </c>
      <c r="AK65" s="136">
        <f t="shared" si="54"/>
        <v>0</v>
      </c>
      <c r="AL65" s="139">
        <v>0</v>
      </c>
      <c r="AM65" s="136">
        <f t="shared" si="55"/>
        <v>0</v>
      </c>
      <c r="AN65" s="139">
        <v>0</v>
      </c>
      <c r="AO65" s="139"/>
      <c r="AP65" s="139">
        <v>0</v>
      </c>
      <c r="AQ65" s="139"/>
      <c r="AR65" s="139">
        <v>0</v>
      </c>
      <c r="AS65" s="139"/>
      <c r="AT65" s="139">
        <v>0</v>
      </c>
      <c r="AU65" s="136">
        <f t="shared" si="56"/>
        <v>0</v>
      </c>
      <c r="AV65" s="139">
        <v>0</v>
      </c>
      <c r="AW65" s="139"/>
      <c r="AX65" s="139">
        <v>0</v>
      </c>
      <c r="AY65" s="139"/>
      <c r="AZ65" s="139">
        <v>0</v>
      </c>
      <c r="BA65" s="136">
        <f t="shared" si="57"/>
        <v>0</v>
      </c>
      <c r="BB65" s="139">
        <v>0</v>
      </c>
      <c r="BC65" s="136">
        <f t="shared" si="58"/>
        <v>0</v>
      </c>
    </row>
    <row r="66" spans="1:55" s="141" customFormat="1" x14ac:dyDescent="0.35">
      <c r="A66" s="138">
        <v>750</v>
      </c>
      <c r="B66" s="139">
        <v>5.5</v>
      </c>
      <c r="C66" s="136">
        <f t="shared" si="40"/>
        <v>5.3233616061812346E-5</v>
      </c>
      <c r="D66" s="139">
        <v>21</v>
      </c>
      <c r="E66" s="136">
        <f t="shared" si="41"/>
        <v>2.0325562496328349E-4</v>
      </c>
      <c r="F66" s="139">
        <v>0</v>
      </c>
      <c r="G66" s="136">
        <f t="shared" si="42"/>
        <v>0</v>
      </c>
      <c r="H66" s="139">
        <v>0</v>
      </c>
      <c r="I66" s="136">
        <f t="shared" si="43"/>
        <v>0</v>
      </c>
      <c r="J66" s="139">
        <v>0</v>
      </c>
      <c r="K66" s="136">
        <f t="shared" si="44"/>
        <v>0</v>
      </c>
      <c r="L66" s="139">
        <v>0</v>
      </c>
      <c r="M66" s="136">
        <f t="shared" si="45"/>
        <v>0</v>
      </c>
      <c r="N66" s="195">
        <v>0</v>
      </c>
      <c r="O66" s="136">
        <f t="shared" si="46"/>
        <v>0</v>
      </c>
      <c r="P66" s="139">
        <v>0</v>
      </c>
      <c r="Q66" s="136">
        <f t="shared" si="47"/>
        <v>0</v>
      </c>
      <c r="R66" s="139">
        <v>0</v>
      </c>
      <c r="S66" s="136">
        <f t="shared" si="48"/>
        <v>0</v>
      </c>
      <c r="T66" s="139">
        <v>0</v>
      </c>
      <c r="U66" s="139">
        <v>0</v>
      </c>
      <c r="V66" s="139">
        <v>0</v>
      </c>
      <c r="W66" s="136">
        <f t="shared" si="49"/>
        <v>0</v>
      </c>
      <c r="X66" s="139">
        <v>0</v>
      </c>
      <c r="Y66" s="136">
        <f t="shared" si="50"/>
        <v>0</v>
      </c>
      <c r="Z66" s="139">
        <v>0</v>
      </c>
      <c r="AA66" s="139"/>
      <c r="AB66" s="139">
        <v>0</v>
      </c>
      <c r="AC66" s="139"/>
      <c r="AD66" s="139">
        <v>0</v>
      </c>
      <c r="AE66" s="136">
        <f t="shared" si="51"/>
        <v>0</v>
      </c>
      <c r="AF66" s="139">
        <v>0</v>
      </c>
      <c r="AG66" s="136">
        <f t="shared" si="52"/>
        <v>0</v>
      </c>
      <c r="AH66" s="139">
        <v>0</v>
      </c>
      <c r="AI66" s="136">
        <f t="shared" si="53"/>
        <v>0</v>
      </c>
      <c r="AJ66" s="139">
        <v>0</v>
      </c>
      <c r="AK66" s="136">
        <f t="shared" si="54"/>
        <v>0</v>
      </c>
      <c r="AL66" s="139">
        <v>0</v>
      </c>
      <c r="AM66" s="136">
        <f t="shared" si="55"/>
        <v>0</v>
      </c>
      <c r="AN66" s="139">
        <v>0</v>
      </c>
      <c r="AO66" s="139"/>
      <c r="AP66" s="139">
        <v>0</v>
      </c>
      <c r="AQ66" s="139"/>
      <c r="AR66" s="139">
        <v>0</v>
      </c>
      <c r="AS66" s="139"/>
      <c r="AT66" s="139">
        <v>0</v>
      </c>
      <c r="AU66" s="136">
        <f t="shared" si="56"/>
        <v>0</v>
      </c>
      <c r="AV66" s="139">
        <v>0</v>
      </c>
      <c r="AW66" s="139"/>
      <c r="AX66" s="139">
        <v>0</v>
      </c>
      <c r="AY66" s="139"/>
      <c r="AZ66" s="139">
        <v>0</v>
      </c>
      <c r="BA66" s="136">
        <f t="shared" si="57"/>
        <v>0</v>
      </c>
      <c r="BB66" s="139">
        <v>0</v>
      </c>
      <c r="BC66" s="136">
        <f t="shared" si="58"/>
        <v>0</v>
      </c>
    </row>
    <row r="67" spans="1:55" s="141" customFormat="1" x14ac:dyDescent="0.35">
      <c r="A67" s="138">
        <v>775</v>
      </c>
      <c r="B67" s="139">
        <v>8.3000000000000007</v>
      </c>
      <c r="C67" s="136">
        <f t="shared" si="40"/>
        <v>8.0334366056916814E-5</v>
      </c>
      <c r="D67" s="139">
        <v>37.299999999999997</v>
      </c>
      <c r="E67" s="136">
        <f t="shared" si="41"/>
        <v>3.6102070529192733E-4</v>
      </c>
      <c r="F67" s="139">
        <v>0</v>
      </c>
      <c r="G67" s="136">
        <f t="shared" si="42"/>
        <v>0</v>
      </c>
      <c r="H67" s="139">
        <v>0</v>
      </c>
      <c r="I67" s="136">
        <f t="shared" si="43"/>
        <v>0</v>
      </c>
      <c r="J67" s="139">
        <v>0</v>
      </c>
      <c r="K67" s="136">
        <f t="shared" si="44"/>
        <v>0</v>
      </c>
      <c r="L67" s="139">
        <v>0</v>
      </c>
      <c r="M67" s="136">
        <f t="shared" si="45"/>
        <v>0</v>
      </c>
      <c r="N67" s="195">
        <v>0</v>
      </c>
      <c r="O67" s="136">
        <f t="shared" si="46"/>
        <v>0</v>
      </c>
      <c r="P67" s="139">
        <v>0</v>
      </c>
      <c r="Q67" s="136">
        <f t="shared" si="47"/>
        <v>0</v>
      </c>
      <c r="R67" s="139">
        <v>0</v>
      </c>
      <c r="S67" s="136">
        <f t="shared" si="48"/>
        <v>0</v>
      </c>
      <c r="T67" s="139">
        <v>0</v>
      </c>
      <c r="U67" s="139">
        <v>0</v>
      </c>
      <c r="V67" s="139">
        <v>0</v>
      </c>
      <c r="W67" s="136">
        <f t="shared" si="49"/>
        <v>0</v>
      </c>
      <c r="X67" s="139">
        <v>0</v>
      </c>
      <c r="Y67" s="136">
        <f t="shared" si="50"/>
        <v>0</v>
      </c>
      <c r="Z67" s="139">
        <v>0</v>
      </c>
      <c r="AA67" s="139"/>
      <c r="AB67" s="139">
        <v>0</v>
      </c>
      <c r="AC67" s="139"/>
      <c r="AD67" s="139">
        <v>0</v>
      </c>
      <c r="AE67" s="136">
        <f t="shared" si="51"/>
        <v>0</v>
      </c>
      <c r="AF67" s="139">
        <v>0</v>
      </c>
      <c r="AG67" s="136">
        <f t="shared" si="52"/>
        <v>0</v>
      </c>
      <c r="AH67" s="139">
        <v>0</v>
      </c>
      <c r="AI67" s="136">
        <f t="shared" si="53"/>
        <v>0</v>
      </c>
      <c r="AJ67" s="139">
        <v>0</v>
      </c>
      <c r="AK67" s="136">
        <f t="shared" si="54"/>
        <v>0</v>
      </c>
      <c r="AL67" s="139">
        <v>0</v>
      </c>
      <c r="AM67" s="136">
        <f t="shared" si="55"/>
        <v>0</v>
      </c>
      <c r="AN67" s="139">
        <v>0</v>
      </c>
      <c r="AO67" s="139"/>
      <c r="AP67" s="139">
        <v>0</v>
      </c>
      <c r="AQ67" s="139"/>
      <c r="AR67" s="139">
        <v>0</v>
      </c>
      <c r="AS67" s="139"/>
      <c r="AT67" s="139">
        <v>0</v>
      </c>
      <c r="AU67" s="136">
        <f t="shared" si="56"/>
        <v>0</v>
      </c>
      <c r="AV67" s="139">
        <v>0</v>
      </c>
      <c r="AW67" s="139"/>
      <c r="AX67" s="139">
        <v>0</v>
      </c>
      <c r="AY67" s="139"/>
      <c r="AZ67" s="139">
        <v>0</v>
      </c>
      <c r="BA67" s="136">
        <f t="shared" si="57"/>
        <v>0</v>
      </c>
      <c r="BB67" s="139">
        <v>0</v>
      </c>
      <c r="BC67" s="136">
        <f t="shared" si="58"/>
        <v>0</v>
      </c>
    </row>
    <row r="68" spans="1:55" s="141" customFormat="1" x14ac:dyDescent="0.35">
      <c r="A68" s="138">
        <v>800</v>
      </c>
      <c r="B68" s="139">
        <v>16.7</v>
      </c>
      <c r="C68" s="136">
        <f t="shared" si="40"/>
        <v>1.6163661604223019E-4</v>
      </c>
      <c r="D68" s="139">
        <v>71.8</v>
      </c>
      <c r="E68" s="136">
        <f t="shared" si="41"/>
        <v>6.9494066058875027E-4</v>
      </c>
      <c r="F68" s="139">
        <v>0</v>
      </c>
      <c r="G68" s="136">
        <f t="shared" si="42"/>
        <v>0</v>
      </c>
      <c r="H68" s="139">
        <v>0</v>
      </c>
      <c r="I68" s="136">
        <f t="shared" si="43"/>
        <v>0</v>
      </c>
      <c r="J68" s="139">
        <v>0</v>
      </c>
      <c r="K68" s="136">
        <f t="shared" si="44"/>
        <v>0</v>
      </c>
      <c r="L68" s="139">
        <v>0</v>
      </c>
      <c r="M68" s="136">
        <f t="shared" si="45"/>
        <v>0</v>
      </c>
      <c r="N68" s="195">
        <v>0</v>
      </c>
      <c r="O68" s="136">
        <f t="shared" si="46"/>
        <v>0</v>
      </c>
      <c r="P68" s="139">
        <v>0</v>
      </c>
      <c r="Q68" s="136">
        <f t="shared" si="47"/>
        <v>0</v>
      </c>
      <c r="R68" s="139">
        <v>0</v>
      </c>
      <c r="S68" s="136">
        <f t="shared" si="48"/>
        <v>0</v>
      </c>
      <c r="T68" s="139">
        <v>0</v>
      </c>
      <c r="U68" s="139">
        <v>0</v>
      </c>
      <c r="V68" s="139">
        <v>0</v>
      </c>
      <c r="W68" s="136">
        <f t="shared" si="49"/>
        <v>0</v>
      </c>
      <c r="X68" s="139">
        <v>0</v>
      </c>
      <c r="Y68" s="136">
        <f t="shared" si="50"/>
        <v>0</v>
      </c>
      <c r="Z68" s="139">
        <v>0</v>
      </c>
      <c r="AA68" s="139"/>
      <c r="AB68" s="139">
        <v>0</v>
      </c>
      <c r="AC68" s="139"/>
      <c r="AD68" s="139">
        <v>0</v>
      </c>
      <c r="AE68" s="136">
        <f t="shared" si="51"/>
        <v>0</v>
      </c>
      <c r="AF68" s="139">
        <v>0</v>
      </c>
      <c r="AG68" s="136">
        <f t="shared" si="52"/>
        <v>0</v>
      </c>
      <c r="AH68" s="139">
        <v>0</v>
      </c>
      <c r="AI68" s="136">
        <f t="shared" si="53"/>
        <v>0</v>
      </c>
      <c r="AJ68" s="139">
        <v>0</v>
      </c>
      <c r="AK68" s="136">
        <f t="shared" si="54"/>
        <v>0</v>
      </c>
      <c r="AL68" s="139">
        <v>0</v>
      </c>
      <c r="AM68" s="136">
        <f t="shared" si="55"/>
        <v>0</v>
      </c>
      <c r="AN68" s="139">
        <v>0</v>
      </c>
      <c r="AO68" s="139"/>
      <c r="AP68" s="139">
        <v>0</v>
      </c>
      <c r="AQ68" s="139"/>
      <c r="AR68" s="139">
        <v>0</v>
      </c>
      <c r="AS68" s="139"/>
      <c r="AT68" s="139">
        <v>0</v>
      </c>
      <c r="AU68" s="136">
        <f t="shared" si="56"/>
        <v>0</v>
      </c>
      <c r="AV68" s="139">
        <v>0</v>
      </c>
      <c r="AW68" s="139"/>
      <c r="AX68" s="139">
        <v>0</v>
      </c>
      <c r="AY68" s="139"/>
      <c r="AZ68" s="139">
        <v>0</v>
      </c>
      <c r="BA68" s="136">
        <f t="shared" si="57"/>
        <v>0</v>
      </c>
      <c r="BB68" s="139">
        <v>0</v>
      </c>
      <c r="BC68" s="136">
        <f t="shared" si="58"/>
        <v>0</v>
      </c>
    </row>
    <row r="69" spans="1:55" s="141" customFormat="1" x14ac:dyDescent="0.35">
      <c r="A69" s="138">
        <v>825</v>
      </c>
      <c r="B69" s="139">
        <v>38</v>
      </c>
      <c r="C69" s="136">
        <f t="shared" si="40"/>
        <v>3.6779589279070348E-4</v>
      </c>
      <c r="D69" s="139">
        <v>150</v>
      </c>
      <c r="E69" s="136">
        <f t="shared" si="41"/>
        <v>1.451825892594882E-3</v>
      </c>
      <c r="F69" s="139">
        <v>0</v>
      </c>
      <c r="G69" s="136">
        <f t="shared" si="42"/>
        <v>0</v>
      </c>
      <c r="H69" s="139">
        <v>0</v>
      </c>
      <c r="I69" s="136">
        <f t="shared" si="43"/>
        <v>0</v>
      </c>
      <c r="J69" s="139">
        <v>0</v>
      </c>
      <c r="K69" s="136">
        <f t="shared" si="44"/>
        <v>0</v>
      </c>
      <c r="L69" s="139">
        <v>0</v>
      </c>
      <c r="M69" s="136">
        <f t="shared" si="45"/>
        <v>0</v>
      </c>
      <c r="N69" s="195">
        <v>0</v>
      </c>
      <c r="O69" s="136">
        <f t="shared" si="46"/>
        <v>0</v>
      </c>
      <c r="P69" s="139">
        <v>0</v>
      </c>
      <c r="Q69" s="136">
        <f t="shared" si="47"/>
        <v>0</v>
      </c>
      <c r="R69" s="139">
        <v>0</v>
      </c>
      <c r="S69" s="136">
        <f t="shared" si="48"/>
        <v>0</v>
      </c>
      <c r="T69" s="139">
        <v>0</v>
      </c>
      <c r="U69" s="139">
        <v>0</v>
      </c>
      <c r="V69" s="139">
        <v>0</v>
      </c>
      <c r="W69" s="136">
        <f t="shared" si="49"/>
        <v>0</v>
      </c>
      <c r="X69" s="139">
        <v>0</v>
      </c>
      <c r="Y69" s="136">
        <f t="shared" si="50"/>
        <v>0</v>
      </c>
      <c r="Z69" s="139">
        <v>0</v>
      </c>
      <c r="AA69" s="139"/>
      <c r="AB69" s="139">
        <v>0</v>
      </c>
      <c r="AC69" s="139"/>
      <c r="AD69" s="139">
        <v>0</v>
      </c>
      <c r="AE69" s="136">
        <f t="shared" si="51"/>
        <v>0</v>
      </c>
      <c r="AF69" s="139">
        <v>0</v>
      </c>
      <c r="AG69" s="136">
        <f t="shared" si="52"/>
        <v>0</v>
      </c>
      <c r="AH69" s="139">
        <v>0</v>
      </c>
      <c r="AI69" s="136">
        <f t="shared" si="53"/>
        <v>0</v>
      </c>
      <c r="AJ69" s="139">
        <v>0</v>
      </c>
      <c r="AK69" s="136">
        <f t="shared" si="54"/>
        <v>0</v>
      </c>
      <c r="AL69" s="139">
        <v>0</v>
      </c>
      <c r="AM69" s="136">
        <f t="shared" si="55"/>
        <v>0</v>
      </c>
      <c r="AN69" s="139">
        <v>0</v>
      </c>
      <c r="AO69" s="139"/>
      <c r="AP69" s="139">
        <v>0</v>
      </c>
      <c r="AQ69" s="139"/>
      <c r="AR69" s="139">
        <v>0</v>
      </c>
      <c r="AS69" s="139"/>
      <c r="AT69" s="139">
        <v>0</v>
      </c>
      <c r="AU69" s="136">
        <f t="shared" si="56"/>
        <v>0</v>
      </c>
      <c r="AV69" s="139">
        <v>0</v>
      </c>
      <c r="AW69" s="139"/>
      <c r="AX69" s="139">
        <v>0</v>
      </c>
      <c r="AY69" s="139"/>
      <c r="AZ69" s="139">
        <v>1.22</v>
      </c>
      <c r="BA69" s="136">
        <f t="shared" si="57"/>
        <v>1.9680306544063959E-6</v>
      </c>
      <c r="BB69" s="139">
        <v>0</v>
      </c>
      <c r="BC69" s="136">
        <f t="shared" si="58"/>
        <v>0</v>
      </c>
    </row>
    <row r="70" spans="1:55" s="141" customFormat="1" x14ac:dyDescent="0.35">
      <c r="A70" s="138">
        <v>850</v>
      </c>
      <c r="B70" s="139">
        <v>78.5</v>
      </c>
      <c r="C70" s="136">
        <f t="shared" si="40"/>
        <v>7.5978888379132166E-4</v>
      </c>
      <c r="D70" s="139">
        <v>245.3</v>
      </c>
      <c r="E70" s="136">
        <f t="shared" si="41"/>
        <v>2.3742192763568305E-3</v>
      </c>
      <c r="F70" s="139">
        <v>0</v>
      </c>
      <c r="G70" s="136">
        <f t="shared" si="42"/>
        <v>0</v>
      </c>
      <c r="H70" s="139">
        <v>0</v>
      </c>
      <c r="I70" s="136">
        <f t="shared" si="43"/>
        <v>0</v>
      </c>
      <c r="J70" s="139">
        <v>0</v>
      </c>
      <c r="K70" s="136">
        <f t="shared" si="44"/>
        <v>0</v>
      </c>
      <c r="L70" s="139">
        <v>0</v>
      </c>
      <c r="M70" s="136">
        <f t="shared" si="45"/>
        <v>0</v>
      </c>
      <c r="N70" s="195">
        <v>0</v>
      </c>
      <c r="O70" s="136">
        <f t="shared" si="46"/>
        <v>0</v>
      </c>
      <c r="P70" s="139">
        <v>0</v>
      </c>
      <c r="Q70" s="136">
        <f t="shared" si="47"/>
        <v>0</v>
      </c>
      <c r="R70" s="139">
        <v>0</v>
      </c>
      <c r="S70" s="136">
        <f t="shared" si="48"/>
        <v>0</v>
      </c>
      <c r="T70" s="139">
        <v>0</v>
      </c>
      <c r="U70" s="139">
        <v>0</v>
      </c>
      <c r="V70" s="139">
        <v>0</v>
      </c>
      <c r="W70" s="136">
        <f t="shared" si="49"/>
        <v>0</v>
      </c>
      <c r="X70" s="139">
        <v>0</v>
      </c>
      <c r="Y70" s="136">
        <f t="shared" si="50"/>
        <v>0</v>
      </c>
      <c r="Z70" s="139">
        <v>0</v>
      </c>
      <c r="AA70" s="139"/>
      <c r="AB70" s="139">
        <v>0</v>
      </c>
      <c r="AC70" s="139"/>
      <c r="AD70" s="139">
        <v>0</v>
      </c>
      <c r="AE70" s="136">
        <f t="shared" si="51"/>
        <v>0</v>
      </c>
      <c r="AF70" s="139">
        <v>0</v>
      </c>
      <c r="AG70" s="136">
        <f t="shared" si="52"/>
        <v>0</v>
      </c>
      <c r="AH70" s="139">
        <v>0</v>
      </c>
      <c r="AI70" s="136">
        <f t="shared" si="53"/>
        <v>0</v>
      </c>
      <c r="AJ70" s="139">
        <v>0</v>
      </c>
      <c r="AK70" s="136">
        <f t="shared" si="54"/>
        <v>0</v>
      </c>
      <c r="AL70" s="139">
        <v>0</v>
      </c>
      <c r="AM70" s="136">
        <f t="shared" si="55"/>
        <v>0</v>
      </c>
      <c r="AN70" s="139">
        <v>0</v>
      </c>
      <c r="AO70" s="139"/>
      <c r="AP70" s="139">
        <v>0</v>
      </c>
      <c r="AQ70" s="139"/>
      <c r="AR70" s="139">
        <v>0</v>
      </c>
      <c r="AS70" s="139"/>
      <c r="AT70" s="139">
        <v>0</v>
      </c>
      <c r="AU70" s="136">
        <f t="shared" si="56"/>
        <v>0</v>
      </c>
      <c r="AV70" s="139">
        <v>0</v>
      </c>
      <c r="AW70" s="139"/>
      <c r="AX70" s="139">
        <v>0</v>
      </c>
      <c r="AY70" s="139"/>
      <c r="AZ70" s="139">
        <v>2.2999999999999998</v>
      </c>
      <c r="BA70" s="136">
        <f t="shared" si="57"/>
        <v>3.7102217255202544E-6</v>
      </c>
      <c r="BB70" s="139">
        <v>0</v>
      </c>
      <c r="BC70" s="136">
        <f t="shared" si="58"/>
        <v>0</v>
      </c>
    </row>
    <row r="71" spans="1:55" s="141" customFormat="1" x14ac:dyDescent="0.35">
      <c r="A71" s="138">
        <v>875</v>
      </c>
      <c r="B71" s="139">
        <v>119.9</v>
      </c>
      <c r="C71" s="136">
        <f t="shared" si="40"/>
        <v>1.1604928301475093E-3</v>
      </c>
      <c r="D71" s="139">
        <v>289.89999999999998</v>
      </c>
      <c r="E71" s="136">
        <f t="shared" si="41"/>
        <v>2.8058955084217085E-3</v>
      </c>
      <c r="F71" s="139">
        <v>1.1000000000000001</v>
      </c>
      <c r="G71" s="136">
        <f t="shared" si="42"/>
        <v>5.323361606181235E-6</v>
      </c>
      <c r="H71" s="139">
        <v>0</v>
      </c>
      <c r="I71" s="136">
        <f t="shared" si="43"/>
        <v>0</v>
      </c>
      <c r="J71" s="139">
        <v>0</v>
      </c>
      <c r="K71" s="136">
        <f t="shared" si="44"/>
        <v>0</v>
      </c>
      <c r="L71" s="139">
        <v>0</v>
      </c>
      <c r="M71" s="136">
        <f t="shared" si="45"/>
        <v>0</v>
      </c>
      <c r="N71" s="195">
        <v>0</v>
      </c>
      <c r="O71" s="136">
        <f t="shared" si="46"/>
        <v>0</v>
      </c>
      <c r="P71" s="139">
        <v>0</v>
      </c>
      <c r="Q71" s="136">
        <f t="shared" si="47"/>
        <v>0</v>
      </c>
      <c r="R71" s="139">
        <v>0</v>
      </c>
      <c r="S71" s="136">
        <f t="shared" si="48"/>
        <v>0</v>
      </c>
      <c r="T71" s="139">
        <v>0</v>
      </c>
      <c r="U71" s="139">
        <v>0</v>
      </c>
      <c r="V71" s="139">
        <v>1.4</v>
      </c>
      <c r="W71" s="136">
        <f t="shared" si="49"/>
        <v>3.387593749388058E-6</v>
      </c>
      <c r="X71" s="139">
        <v>0</v>
      </c>
      <c r="Y71" s="136">
        <f t="shared" si="50"/>
        <v>0</v>
      </c>
      <c r="Z71" s="139">
        <v>0</v>
      </c>
      <c r="AA71" s="139"/>
      <c r="AB71" s="139">
        <v>0</v>
      </c>
      <c r="AC71" s="139"/>
      <c r="AD71" s="139">
        <v>0</v>
      </c>
      <c r="AE71" s="136">
        <f t="shared" si="51"/>
        <v>0</v>
      </c>
      <c r="AF71" s="139">
        <v>0</v>
      </c>
      <c r="AG71" s="136">
        <f t="shared" si="52"/>
        <v>0</v>
      </c>
      <c r="AH71" s="139">
        <v>0</v>
      </c>
      <c r="AI71" s="136">
        <f t="shared" si="53"/>
        <v>0</v>
      </c>
      <c r="AJ71" s="139">
        <v>0</v>
      </c>
      <c r="AK71" s="136">
        <f t="shared" si="54"/>
        <v>0</v>
      </c>
      <c r="AL71" s="139">
        <v>0</v>
      </c>
      <c r="AM71" s="136">
        <f t="shared" si="55"/>
        <v>0</v>
      </c>
      <c r="AN71" s="139">
        <v>0</v>
      </c>
      <c r="AO71" s="139"/>
      <c r="AP71" s="139">
        <v>0</v>
      </c>
      <c r="AQ71" s="139"/>
      <c r="AR71" s="139">
        <v>0</v>
      </c>
      <c r="AS71" s="139"/>
      <c r="AT71" s="139">
        <v>0</v>
      </c>
      <c r="AU71" s="136">
        <f t="shared" si="56"/>
        <v>0</v>
      </c>
      <c r="AV71" s="139">
        <v>0</v>
      </c>
      <c r="AW71" s="139"/>
      <c r="AX71" s="139">
        <v>0</v>
      </c>
      <c r="AY71" s="139"/>
      <c r="AZ71" s="139">
        <v>8</v>
      </c>
      <c r="BA71" s="136">
        <f t="shared" si="57"/>
        <v>1.2905119045287841E-5</v>
      </c>
      <c r="BB71" s="139">
        <v>1.8</v>
      </c>
      <c r="BC71" s="136">
        <f t="shared" si="58"/>
        <v>2.4888443873055125E-6</v>
      </c>
    </row>
    <row r="72" spans="1:55" s="141" customFormat="1" ht="18" customHeight="1" x14ac:dyDescent="0.35">
      <c r="A72" s="138">
        <v>900</v>
      </c>
      <c r="B72" s="139">
        <v>192.2</v>
      </c>
      <c r="C72" s="136">
        <f t="shared" si="40"/>
        <v>1.8602729103782422E-3</v>
      </c>
      <c r="D72" s="139">
        <v>416.4</v>
      </c>
      <c r="E72" s="136">
        <f t="shared" si="41"/>
        <v>4.0302686778433926E-3</v>
      </c>
      <c r="F72" s="139">
        <v>1.3</v>
      </c>
      <c r="G72" s="136">
        <f t="shared" si="42"/>
        <v>6.2912455345778224E-6</v>
      </c>
      <c r="H72" s="139">
        <v>1.9</v>
      </c>
      <c r="I72" s="136">
        <f t="shared" si="43"/>
        <v>9.1948973197675863E-6</v>
      </c>
      <c r="J72" s="139">
        <v>0</v>
      </c>
      <c r="K72" s="136">
        <f t="shared" si="44"/>
        <v>0</v>
      </c>
      <c r="L72" s="139">
        <v>0</v>
      </c>
      <c r="M72" s="136">
        <f t="shared" si="45"/>
        <v>0</v>
      </c>
      <c r="N72" s="195">
        <v>0</v>
      </c>
      <c r="O72" s="136">
        <f t="shared" si="46"/>
        <v>0</v>
      </c>
      <c r="P72" s="139">
        <v>0</v>
      </c>
      <c r="Q72" s="136">
        <f t="shared" si="47"/>
        <v>0</v>
      </c>
      <c r="R72" s="139">
        <v>1.0900000000000001</v>
      </c>
      <c r="S72" s="136">
        <f t="shared" si="48"/>
        <v>5.2749674097614057E-6</v>
      </c>
      <c r="T72" s="139">
        <v>0</v>
      </c>
      <c r="U72" s="139">
        <v>0</v>
      </c>
      <c r="V72" s="139">
        <v>2</v>
      </c>
      <c r="W72" s="136">
        <f t="shared" si="49"/>
        <v>4.8394196419829404E-6</v>
      </c>
      <c r="X72" s="139">
        <v>0</v>
      </c>
      <c r="Y72" s="136">
        <f t="shared" si="50"/>
        <v>0</v>
      </c>
      <c r="Z72" s="139">
        <v>0</v>
      </c>
      <c r="AA72" s="139"/>
      <c r="AB72" s="139">
        <v>0</v>
      </c>
      <c r="AC72" s="139"/>
      <c r="AD72" s="139">
        <v>1.3</v>
      </c>
      <c r="AE72" s="136">
        <f t="shared" si="51"/>
        <v>3.1456227672889112E-6</v>
      </c>
      <c r="AF72" s="139">
        <v>1.5</v>
      </c>
      <c r="AG72" s="136">
        <f t="shared" si="52"/>
        <v>4.8394196419829404E-6</v>
      </c>
      <c r="AH72" s="139">
        <v>0</v>
      </c>
      <c r="AI72" s="136">
        <f t="shared" si="53"/>
        <v>0</v>
      </c>
      <c r="AJ72" s="139">
        <v>0</v>
      </c>
      <c r="AK72" s="136">
        <f t="shared" si="54"/>
        <v>0</v>
      </c>
      <c r="AL72" s="139">
        <v>0</v>
      </c>
      <c r="AM72" s="136">
        <f t="shared" si="55"/>
        <v>0</v>
      </c>
      <c r="AN72" s="139">
        <v>0</v>
      </c>
      <c r="AO72" s="139"/>
      <c r="AP72" s="139">
        <v>0</v>
      </c>
      <c r="AQ72" s="139"/>
      <c r="AR72" s="139">
        <v>0</v>
      </c>
      <c r="AS72" s="139"/>
      <c r="AT72" s="139">
        <v>1</v>
      </c>
      <c r="AU72" s="136">
        <f t="shared" si="56"/>
        <v>2.4197098209914702E-6</v>
      </c>
      <c r="AV72" s="139">
        <v>0</v>
      </c>
      <c r="AW72" s="139"/>
      <c r="AX72" s="139">
        <v>0</v>
      </c>
      <c r="AY72" s="139"/>
      <c r="AZ72" s="139">
        <v>30.19</v>
      </c>
      <c r="BA72" s="136">
        <f t="shared" si="57"/>
        <v>4.8700692997154993E-5</v>
      </c>
      <c r="BB72" s="139">
        <v>7</v>
      </c>
      <c r="BC72" s="136">
        <f t="shared" si="58"/>
        <v>9.6788392839658808E-6</v>
      </c>
    </row>
    <row r="73" spans="1:55" s="141" customFormat="1" x14ac:dyDescent="0.35">
      <c r="A73" s="138">
        <v>925</v>
      </c>
      <c r="B73" s="139">
        <v>210.7</v>
      </c>
      <c r="C73" s="136">
        <f t="shared" si="40"/>
        <v>2.039331437131611E-3</v>
      </c>
      <c r="D73" s="139">
        <v>161.5</v>
      </c>
      <c r="E73" s="136">
        <f t="shared" si="41"/>
        <v>1.5631325443604897E-3</v>
      </c>
      <c r="F73" s="139">
        <v>1.2</v>
      </c>
      <c r="G73" s="136">
        <f t="shared" si="42"/>
        <v>5.8073035703795287E-6</v>
      </c>
      <c r="H73" s="139">
        <v>1.2</v>
      </c>
      <c r="I73" s="136">
        <f t="shared" si="43"/>
        <v>5.8073035703795287E-6</v>
      </c>
      <c r="J73" s="139">
        <v>0</v>
      </c>
      <c r="K73" s="136">
        <f t="shared" si="44"/>
        <v>0</v>
      </c>
      <c r="L73" s="139">
        <v>0</v>
      </c>
      <c r="M73" s="136">
        <f t="shared" si="45"/>
        <v>0</v>
      </c>
      <c r="N73" s="195">
        <v>0</v>
      </c>
      <c r="O73" s="136">
        <f t="shared" si="46"/>
        <v>0</v>
      </c>
      <c r="P73" s="139">
        <v>1.84</v>
      </c>
      <c r="Q73" s="136">
        <f t="shared" si="47"/>
        <v>5.9363547608324071E-6</v>
      </c>
      <c r="R73" s="139">
        <v>1.4</v>
      </c>
      <c r="S73" s="136">
        <f t="shared" si="48"/>
        <v>6.7751874987761161E-6</v>
      </c>
      <c r="T73" s="139">
        <v>0</v>
      </c>
      <c r="U73" s="139">
        <v>0</v>
      </c>
      <c r="V73" s="139">
        <v>3.5</v>
      </c>
      <c r="W73" s="136">
        <f t="shared" si="49"/>
        <v>8.4689843734701462E-6</v>
      </c>
      <c r="X73" s="139">
        <v>0</v>
      </c>
      <c r="Y73" s="136">
        <f t="shared" si="50"/>
        <v>0</v>
      </c>
      <c r="Z73" s="139">
        <v>0</v>
      </c>
      <c r="AA73" s="139"/>
      <c r="AB73" s="139">
        <v>0</v>
      </c>
      <c r="AC73" s="139"/>
      <c r="AD73" s="139">
        <v>1.5</v>
      </c>
      <c r="AE73" s="136">
        <f t="shared" si="51"/>
        <v>3.6295647314872053E-6</v>
      </c>
      <c r="AF73" s="139">
        <v>2.14</v>
      </c>
      <c r="AG73" s="136">
        <f t="shared" si="52"/>
        <v>6.9042386892289953E-6</v>
      </c>
      <c r="AH73" s="139">
        <v>0</v>
      </c>
      <c r="AI73" s="136">
        <f t="shared" si="53"/>
        <v>0</v>
      </c>
      <c r="AJ73" s="139">
        <v>1</v>
      </c>
      <c r="AK73" s="136">
        <f t="shared" si="54"/>
        <v>1.9357678567931761E-6</v>
      </c>
      <c r="AL73" s="139">
        <v>0</v>
      </c>
      <c r="AM73" s="136">
        <f t="shared" si="55"/>
        <v>0</v>
      </c>
      <c r="AN73" s="139">
        <v>0</v>
      </c>
      <c r="AO73" s="139"/>
      <c r="AP73" s="139">
        <v>0</v>
      </c>
      <c r="AQ73" s="139"/>
      <c r="AR73" s="139">
        <v>1</v>
      </c>
      <c r="AS73" s="139"/>
      <c r="AT73" s="139">
        <v>1.3</v>
      </c>
      <c r="AU73" s="136">
        <f t="shared" si="56"/>
        <v>3.1456227672889112E-6</v>
      </c>
      <c r="AV73" s="139">
        <v>1.3</v>
      </c>
      <c r="AW73" s="139"/>
      <c r="AX73" s="139">
        <v>0</v>
      </c>
      <c r="AY73" s="139"/>
      <c r="AZ73" s="141">
        <v>81.599999999999994</v>
      </c>
      <c r="BA73" s="136">
        <f t="shared" si="57"/>
        <v>1.3163221426193598E-4</v>
      </c>
      <c r="BB73" s="141">
        <v>10.119999999999999</v>
      </c>
      <c r="BC73" s="136">
        <f t="shared" si="58"/>
        <v>1.3992836221962102E-5</v>
      </c>
    </row>
    <row r="74" spans="1:55" s="141" customFormat="1" x14ac:dyDescent="0.35">
      <c r="A74" s="138">
        <v>950</v>
      </c>
      <c r="B74" s="139">
        <v>392.3</v>
      </c>
      <c r="C74" s="136">
        <f t="shared" si="40"/>
        <v>3.7970086510998153E-3</v>
      </c>
      <c r="D74" s="139">
        <v>417.2</v>
      </c>
      <c r="E74" s="136">
        <f t="shared" si="41"/>
        <v>4.0380117492705651E-3</v>
      </c>
      <c r="F74" s="139">
        <v>4.49</v>
      </c>
      <c r="G74" s="136">
        <f t="shared" si="42"/>
        <v>2.1728994192503404E-5</v>
      </c>
      <c r="H74" s="139">
        <v>1.7</v>
      </c>
      <c r="I74" s="136">
        <f t="shared" si="43"/>
        <v>8.2270133913709989E-6</v>
      </c>
      <c r="J74" s="139">
        <v>0</v>
      </c>
      <c r="K74" s="136">
        <f t="shared" si="44"/>
        <v>0</v>
      </c>
      <c r="L74" s="139">
        <v>1.79</v>
      </c>
      <c r="M74" s="136">
        <f t="shared" si="45"/>
        <v>5.7750407727663089E-6</v>
      </c>
      <c r="N74" s="195">
        <v>1.8</v>
      </c>
      <c r="O74" s="136">
        <f t="shared" si="46"/>
        <v>5.8073035703795287E-6</v>
      </c>
      <c r="P74" s="139">
        <v>1.9</v>
      </c>
      <c r="Q74" s="136">
        <f t="shared" si="47"/>
        <v>6.1299315465117242E-6</v>
      </c>
      <c r="R74" s="139">
        <v>1.86</v>
      </c>
      <c r="S74" s="136">
        <f t="shared" si="48"/>
        <v>9.0013205340882692E-6</v>
      </c>
      <c r="T74" s="139">
        <v>0</v>
      </c>
      <c r="U74" s="139">
        <v>0</v>
      </c>
      <c r="V74" s="139">
        <v>5</v>
      </c>
      <c r="W74" s="136">
        <f t="shared" si="49"/>
        <v>1.209854910495735E-5</v>
      </c>
      <c r="X74" s="139">
        <v>0</v>
      </c>
      <c r="Y74" s="136">
        <f t="shared" si="50"/>
        <v>0</v>
      </c>
      <c r="Z74" s="139">
        <v>0</v>
      </c>
      <c r="AA74" s="139"/>
      <c r="AB74" s="139">
        <v>0</v>
      </c>
      <c r="AC74" s="139"/>
      <c r="AD74" s="139">
        <v>1.3</v>
      </c>
      <c r="AE74" s="136">
        <f t="shared" si="51"/>
        <v>3.1456227672889112E-6</v>
      </c>
      <c r="AF74" s="139">
        <v>3.8</v>
      </c>
      <c r="AG74" s="136">
        <f t="shared" si="52"/>
        <v>1.2259863093023448E-5</v>
      </c>
      <c r="AH74" s="139">
        <v>1.1000000000000001</v>
      </c>
      <c r="AI74" s="136">
        <f t="shared" si="53"/>
        <v>3.5489077374541566E-6</v>
      </c>
      <c r="AJ74" s="141">
        <v>2.2799999999999998</v>
      </c>
      <c r="AK74" s="136">
        <f t="shared" si="54"/>
        <v>4.4135507134884414E-6</v>
      </c>
      <c r="AL74" s="139">
        <v>0</v>
      </c>
      <c r="AM74" s="136">
        <f t="shared" si="55"/>
        <v>0</v>
      </c>
      <c r="AN74" s="139">
        <v>0</v>
      </c>
      <c r="AO74" s="139"/>
      <c r="AP74" s="139">
        <v>0</v>
      </c>
      <c r="AQ74" s="139"/>
      <c r="AR74" s="139">
        <v>1.5</v>
      </c>
      <c r="AS74" s="139"/>
      <c r="AT74" s="139">
        <v>1.4</v>
      </c>
      <c r="AU74" s="136">
        <f t="shared" si="56"/>
        <v>3.387593749388058E-6</v>
      </c>
      <c r="AV74" s="139">
        <v>2</v>
      </c>
      <c r="AW74" s="139"/>
      <c r="AX74" s="139">
        <v>1.3</v>
      </c>
      <c r="AY74" s="139"/>
      <c r="AZ74" s="139">
        <v>265.36</v>
      </c>
      <c r="BA74" s="136">
        <f t="shared" si="57"/>
        <v>4.2806279873219773E-4</v>
      </c>
      <c r="BB74" s="139">
        <v>31.4</v>
      </c>
      <c r="BC74" s="136">
        <f t="shared" si="58"/>
        <v>4.3416507645218382E-5</v>
      </c>
    </row>
    <row r="75" spans="1:55" s="141" customFormat="1" x14ac:dyDescent="0.35">
      <c r="A75" s="138">
        <v>975</v>
      </c>
      <c r="B75" s="139">
        <v>641.6</v>
      </c>
      <c r="C75" s="136">
        <f t="shared" si="40"/>
        <v>6.2099432845925092E-3</v>
      </c>
      <c r="D75" s="139">
        <v>528.79999999999995</v>
      </c>
      <c r="E75" s="136">
        <f t="shared" si="41"/>
        <v>5.1181702133611577E-3</v>
      </c>
      <c r="F75" s="139">
        <v>14.4</v>
      </c>
      <c r="G75" s="136">
        <f t="shared" si="42"/>
        <v>6.9687642844554348E-5</v>
      </c>
      <c r="H75" s="139">
        <v>3.8</v>
      </c>
      <c r="I75" s="136">
        <f t="shared" si="43"/>
        <v>1.8389794639535173E-5</v>
      </c>
      <c r="J75" s="139">
        <v>1.3</v>
      </c>
      <c r="K75" s="136">
        <f t="shared" si="44"/>
        <v>6.2912455345778224E-6</v>
      </c>
      <c r="L75" s="139">
        <v>3.47</v>
      </c>
      <c r="M75" s="136">
        <f t="shared" si="45"/>
        <v>1.1195190771787204E-5</v>
      </c>
      <c r="N75" s="195">
        <v>2.2000000000000002</v>
      </c>
      <c r="O75" s="136">
        <f t="shared" si="46"/>
        <v>7.0978154749083133E-6</v>
      </c>
      <c r="P75" s="139">
        <v>3.62</v>
      </c>
      <c r="Q75" s="136">
        <f t="shared" si="47"/>
        <v>1.1679132735985495E-5</v>
      </c>
      <c r="R75" s="139">
        <v>1.83</v>
      </c>
      <c r="S75" s="136">
        <f t="shared" si="48"/>
        <v>8.8561379448287821E-6</v>
      </c>
      <c r="T75" s="139">
        <v>0</v>
      </c>
      <c r="U75" s="139">
        <v>0</v>
      </c>
      <c r="V75" s="139">
        <v>8.9</v>
      </c>
      <c r="W75" s="136">
        <f t="shared" si="49"/>
        <v>2.1535417406824087E-5</v>
      </c>
      <c r="X75" s="139">
        <v>1</v>
      </c>
      <c r="Y75" s="136">
        <f t="shared" si="50"/>
        <v>2.4197098209914702E-6</v>
      </c>
      <c r="Z75" s="139">
        <v>0</v>
      </c>
      <c r="AA75" s="139"/>
      <c r="AB75" s="139">
        <v>0</v>
      </c>
      <c r="AC75" s="139"/>
      <c r="AD75" s="139">
        <v>1.5</v>
      </c>
      <c r="AE75" s="136">
        <f t="shared" si="51"/>
        <v>3.6295647314872053E-6</v>
      </c>
      <c r="AF75" s="139">
        <v>4.3</v>
      </c>
      <c r="AG75" s="136">
        <f t="shared" si="52"/>
        <v>1.3873002973684429E-5</v>
      </c>
      <c r="AH75" s="139">
        <v>1.2</v>
      </c>
      <c r="AI75" s="136">
        <f t="shared" si="53"/>
        <v>3.8715357135863522E-6</v>
      </c>
      <c r="AJ75" s="139">
        <v>4.4000000000000004</v>
      </c>
      <c r="AK75" s="136">
        <f t="shared" si="54"/>
        <v>8.5173785698899763E-6</v>
      </c>
      <c r="AL75" s="139">
        <v>0</v>
      </c>
      <c r="AM75" s="136">
        <f t="shared" si="55"/>
        <v>0</v>
      </c>
      <c r="AN75" s="139">
        <v>0</v>
      </c>
      <c r="AO75" s="139"/>
      <c r="AP75" s="139">
        <v>1</v>
      </c>
      <c r="AQ75" s="139"/>
      <c r="AR75" s="139">
        <v>1.6</v>
      </c>
      <c r="AS75" s="139"/>
      <c r="AT75" s="139">
        <v>1.2</v>
      </c>
      <c r="AU75" s="136">
        <f t="shared" si="56"/>
        <v>2.9036517851897643E-6</v>
      </c>
      <c r="AV75" s="139">
        <v>1.7</v>
      </c>
      <c r="AW75" s="139"/>
      <c r="AX75" s="139">
        <v>1.1000000000000001</v>
      </c>
      <c r="AY75" s="139"/>
      <c r="AZ75" s="139">
        <v>516.29999999999995</v>
      </c>
      <c r="BA75" s="136">
        <f t="shared" si="57"/>
        <v>8.3286412038526393E-4</v>
      </c>
      <c r="BB75" s="139">
        <v>51.1</v>
      </c>
      <c r="BC75" s="136">
        <f t="shared" si="58"/>
        <v>7.0655526772950937E-5</v>
      </c>
    </row>
    <row r="76" spans="1:55" s="141" customFormat="1" x14ac:dyDescent="0.35">
      <c r="A76" s="138">
        <v>1000</v>
      </c>
      <c r="B76" s="139">
        <v>845.2</v>
      </c>
      <c r="C76" s="136">
        <f t="shared" si="40"/>
        <v>8.1805549628079632E-3</v>
      </c>
      <c r="D76" s="139">
        <v>708.4</v>
      </c>
      <c r="E76" s="136">
        <f t="shared" si="41"/>
        <v>6.8564897487614299E-3</v>
      </c>
      <c r="F76" s="139">
        <v>27</v>
      </c>
      <c r="G76" s="136">
        <f t="shared" si="42"/>
        <v>1.3066433033353939E-4</v>
      </c>
      <c r="H76" s="139">
        <v>1.9</v>
      </c>
      <c r="I76" s="136">
        <f t="shared" si="43"/>
        <v>9.1948973197675863E-6</v>
      </c>
      <c r="J76" s="139">
        <v>2.5</v>
      </c>
      <c r="K76" s="136">
        <f t="shared" si="44"/>
        <v>1.209854910495735E-5</v>
      </c>
      <c r="L76" s="139">
        <v>3.32</v>
      </c>
      <c r="M76" s="136">
        <f t="shared" si="45"/>
        <v>1.0711248807588906E-5</v>
      </c>
      <c r="N76" s="195">
        <v>1.93</v>
      </c>
      <c r="O76" s="136">
        <f t="shared" si="46"/>
        <v>6.2267199393513836E-6</v>
      </c>
      <c r="P76" s="139">
        <v>1.53</v>
      </c>
      <c r="Q76" s="136">
        <f t="shared" si="47"/>
        <v>4.9362080348225998E-6</v>
      </c>
      <c r="R76" s="139">
        <v>1.6</v>
      </c>
      <c r="S76" s="136">
        <f t="shared" si="48"/>
        <v>7.7430714271727043E-6</v>
      </c>
      <c r="T76" s="139">
        <v>0</v>
      </c>
      <c r="U76" s="139">
        <v>0</v>
      </c>
      <c r="V76" s="139">
        <v>7.6</v>
      </c>
      <c r="W76" s="136">
        <f t="shared" si="49"/>
        <v>1.8389794639535173E-5</v>
      </c>
      <c r="X76" s="139">
        <v>0</v>
      </c>
      <c r="Y76" s="136">
        <f t="shared" si="50"/>
        <v>0</v>
      </c>
      <c r="Z76" s="139">
        <v>0</v>
      </c>
      <c r="AA76" s="139"/>
      <c r="AB76" s="139">
        <v>0</v>
      </c>
      <c r="AC76" s="139"/>
      <c r="AD76" s="139">
        <v>1.4</v>
      </c>
      <c r="AE76" s="136">
        <f t="shared" si="51"/>
        <v>3.387593749388058E-6</v>
      </c>
      <c r="AF76" s="139">
        <v>5.0999999999999996</v>
      </c>
      <c r="AG76" s="136">
        <f t="shared" si="52"/>
        <v>1.6454026782741998E-5</v>
      </c>
      <c r="AH76" s="139">
        <v>1.3</v>
      </c>
      <c r="AI76" s="136">
        <f t="shared" si="53"/>
        <v>4.1941636897185485E-6</v>
      </c>
      <c r="AJ76" s="139">
        <v>3.22</v>
      </c>
      <c r="AK76" s="136">
        <f t="shared" si="54"/>
        <v>6.2331724988740277E-6</v>
      </c>
      <c r="AL76" s="139">
        <v>1.3</v>
      </c>
      <c r="AM76" s="136">
        <f t="shared" si="55"/>
        <v>2.5164982138311288E-6</v>
      </c>
      <c r="AN76" s="139">
        <v>0</v>
      </c>
      <c r="AO76" s="139"/>
      <c r="AP76" s="139">
        <v>0</v>
      </c>
      <c r="AQ76" s="139"/>
      <c r="AR76" s="139">
        <v>1.5</v>
      </c>
      <c r="AS76" s="139"/>
      <c r="AT76" s="139">
        <v>1.1000000000000001</v>
      </c>
      <c r="AU76" s="136">
        <f t="shared" si="56"/>
        <v>2.6616808030906175E-6</v>
      </c>
      <c r="AV76" s="139">
        <v>1.2</v>
      </c>
      <c r="AW76" s="139"/>
      <c r="AX76" s="139">
        <v>0</v>
      </c>
      <c r="AY76" s="139"/>
      <c r="AZ76" s="139">
        <v>704</v>
      </c>
      <c r="BA76" s="136">
        <f t="shared" si="57"/>
        <v>1.1356504759853301E-3</v>
      </c>
      <c r="BB76" s="139">
        <v>57.5</v>
      </c>
      <c r="BC76" s="136">
        <f t="shared" si="58"/>
        <v>7.9504751261148305E-5</v>
      </c>
    </row>
    <row r="77" spans="1:55" s="141" customFormat="1" x14ac:dyDescent="0.35">
      <c r="A77" s="138">
        <v>1025</v>
      </c>
      <c r="B77" s="139">
        <v>1061.5</v>
      </c>
      <c r="C77" s="136">
        <f t="shared" si="40"/>
        <v>1.0274087899929783E-2</v>
      </c>
      <c r="D77" s="139">
        <v>674.4</v>
      </c>
      <c r="E77" s="136">
        <f t="shared" si="41"/>
        <v>6.5274092131065902E-3</v>
      </c>
      <c r="F77" s="139">
        <v>45.3</v>
      </c>
      <c r="G77" s="136">
        <f t="shared" si="42"/>
        <v>2.1922570978182717E-4</v>
      </c>
      <c r="H77" s="139">
        <v>2.1</v>
      </c>
      <c r="I77" s="136">
        <f t="shared" si="43"/>
        <v>1.0162781248164175E-5</v>
      </c>
      <c r="J77" s="139">
        <v>5</v>
      </c>
      <c r="K77" s="136">
        <f t="shared" si="44"/>
        <v>2.41970982099147E-5</v>
      </c>
      <c r="L77" s="139">
        <v>3.2</v>
      </c>
      <c r="M77" s="136">
        <f t="shared" si="45"/>
        <v>1.0324095236230272E-5</v>
      </c>
      <c r="N77" s="195">
        <v>1.6</v>
      </c>
      <c r="O77" s="136">
        <f t="shared" si="46"/>
        <v>5.1620476181151359E-6</v>
      </c>
      <c r="P77" s="139">
        <v>1.2</v>
      </c>
      <c r="Q77" s="136">
        <f t="shared" si="47"/>
        <v>3.8715357135863522E-6</v>
      </c>
      <c r="R77" s="139">
        <v>1.5</v>
      </c>
      <c r="S77" s="136">
        <f t="shared" si="48"/>
        <v>7.2591294629744106E-6</v>
      </c>
      <c r="T77" s="139">
        <v>0</v>
      </c>
      <c r="U77" s="139">
        <v>0</v>
      </c>
      <c r="V77" s="139">
        <v>6.5</v>
      </c>
      <c r="W77" s="136">
        <f t="shared" si="49"/>
        <v>1.5728113836444556E-5</v>
      </c>
      <c r="X77" s="139">
        <v>0</v>
      </c>
      <c r="Y77" s="136">
        <f t="shared" si="50"/>
        <v>0</v>
      </c>
      <c r="Z77" s="139">
        <v>0</v>
      </c>
      <c r="AA77" s="139"/>
      <c r="AB77" s="139">
        <v>0</v>
      </c>
      <c r="AC77" s="139"/>
      <c r="AD77" s="139">
        <v>1</v>
      </c>
      <c r="AE77" s="136">
        <f t="shared" si="51"/>
        <v>2.4197098209914702E-6</v>
      </c>
      <c r="AF77" s="139">
        <v>3.6</v>
      </c>
      <c r="AG77" s="136">
        <f t="shared" si="52"/>
        <v>1.1614607140759057E-5</v>
      </c>
      <c r="AH77" s="139">
        <v>0</v>
      </c>
      <c r="AI77" s="136">
        <f t="shared" si="53"/>
        <v>0</v>
      </c>
      <c r="AJ77" s="141">
        <v>2.2999999999999998</v>
      </c>
      <c r="AK77" s="136">
        <f t="shared" si="54"/>
        <v>4.4522660706243053E-6</v>
      </c>
      <c r="AL77" s="139">
        <v>0</v>
      </c>
      <c r="AM77" s="136">
        <f t="shared" si="55"/>
        <v>0</v>
      </c>
      <c r="AN77" s="139">
        <v>0</v>
      </c>
      <c r="AO77" s="139"/>
      <c r="AP77" s="139">
        <v>0</v>
      </c>
      <c r="AQ77" s="139"/>
      <c r="AR77" s="139">
        <v>1.3</v>
      </c>
      <c r="AS77" s="139"/>
      <c r="AT77" s="139">
        <v>0</v>
      </c>
      <c r="AU77" s="136">
        <f t="shared" si="56"/>
        <v>0</v>
      </c>
      <c r="AV77" s="139">
        <v>0</v>
      </c>
      <c r="AW77" s="139"/>
      <c r="AX77" s="139">
        <v>0</v>
      </c>
      <c r="AY77" s="139"/>
      <c r="AZ77" s="139">
        <v>752.23</v>
      </c>
      <c r="BA77" s="136">
        <f t="shared" si="57"/>
        <v>1.2134522124296091E-3</v>
      </c>
      <c r="BB77" s="139">
        <v>41.4</v>
      </c>
      <c r="BC77" s="136">
        <f t="shared" si="58"/>
        <v>5.7243420908026776E-5</v>
      </c>
    </row>
    <row r="78" spans="1:55" s="141" customFormat="1" x14ac:dyDescent="0.35">
      <c r="A78" s="138">
        <v>1050</v>
      </c>
      <c r="B78" s="139">
        <v>1615.2</v>
      </c>
      <c r="C78" s="136">
        <f t="shared" si="40"/>
        <v>1.5633261211461691E-2</v>
      </c>
      <c r="D78" s="139">
        <v>770.7</v>
      </c>
      <c r="E78" s="136">
        <f t="shared" si="41"/>
        <v>7.4594814361525052E-3</v>
      </c>
      <c r="F78" s="139">
        <v>76.900000000000006</v>
      </c>
      <c r="G78" s="136">
        <f t="shared" si="42"/>
        <v>3.7215137046848817E-4</v>
      </c>
      <c r="H78" s="139">
        <v>2.7</v>
      </c>
      <c r="I78" s="136">
        <f t="shared" si="43"/>
        <v>1.3066433033353939E-5</v>
      </c>
      <c r="J78" s="139">
        <v>6.1</v>
      </c>
      <c r="K78" s="136">
        <f t="shared" si="44"/>
        <v>2.9520459816095934E-5</v>
      </c>
      <c r="L78" s="139">
        <v>1.4</v>
      </c>
      <c r="M78" s="136">
        <f t="shared" si="45"/>
        <v>4.5167916658507441E-6</v>
      </c>
      <c r="N78" s="195">
        <v>1.4</v>
      </c>
      <c r="O78" s="136">
        <f t="shared" si="46"/>
        <v>4.5167916658507441E-6</v>
      </c>
      <c r="P78" s="139">
        <v>2.5</v>
      </c>
      <c r="Q78" s="136">
        <f t="shared" si="47"/>
        <v>8.0656994033049007E-6</v>
      </c>
      <c r="R78" s="139">
        <v>1.2</v>
      </c>
      <c r="S78" s="136">
        <f t="shared" si="48"/>
        <v>5.8073035703795287E-6</v>
      </c>
      <c r="T78" s="139">
        <v>0</v>
      </c>
      <c r="U78" s="139">
        <v>0</v>
      </c>
      <c r="V78" s="139">
        <v>4.0199999999999996</v>
      </c>
      <c r="W78" s="136">
        <f t="shared" si="49"/>
        <v>9.7272334803857093E-6</v>
      </c>
      <c r="X78" s="139">
        <v>0</v>
      </c>
      <c r="Y78" s="136">
        <f t="shared" si="50"/>
        <v>0</v>
      </c>
      <c r="Z78" s="139">
        <v>0</v>
      </c>
      <c r="AA78" s="139"/>
      <c r="AB78" s="139">
        <v>0</v>
      </c>
      <c r="AC78" s="139"/>
      <c r="AD78" s="139">
        <v>0</v>
      </c>
      <c r="AE78" s="136">
        <f t="shared" si="51"/>
        <v>0</v>
      </c>
      <c r="AF78" s="139">
        <v>1.6</v>
      </c>
      <c r="AG78" s="136">
        <f t="shared" si="52"/>
        <v>5.1620476181151359E-6</v>
      </c>
      <c r="AH78" s="139">
        <v>0</v>
      </c>
      <c r="AI78" s="136">
        <f t="shared" si="53"/>
        <v>0</v>
      </c>
      <c r="AJ78" s="139">
        <v>0</v>
      </c>
      <c r="AK78" s="136">
        <f t="shared" si="54"/>
        <v>0</v>
      </c>
      <c r="AL78" s="139">
        <v>0</v>
      </c>
      <c r="AM78" s="136">
        <f t="shared" si="55"/>
        <v>0</v>
      </c>
      <c r="AN78" s="139">
        <v>0</v>
      </c>
      <c r="AO78" s="139"/>
      <c r="AP78" s="139">
        <v>0</v>
      </c>
      <c r="AQ78" s="139"/>
      <c r="AR78" s="139">
        <v>1.1000000000000001</v>
      </c>
      <c r="AS78" s="139"/>
      <c r="AT78" s="139">
        <v>0</v>
      </c>
      <c r="AU78" s="136">
        <f t="shared" si="56"/>
        <v>0</v>
      </c>
      <c r="AV78" s="139">
        <v>0</v>
      </c>
      <c r="AW78" s="139"/>
      <c r="AX78" s="139">
        <v>0</v>
      </c>
      <c r="AY78" s="139"/>
      <c r="AZ78" s="139">
        <v>296.2</v>
      </c>
      <c r="BA78" s="136">
        <f t="shared" si="57"/>
        <v>4.778120326517823E-4</v>
      </c>
      <c r="BB78" s="139">
        <v>21.7</v>
      </c>
      <c r="BC78" s="136">
        <f t="shared" si="58"/>
        <v>3.0004401780294232E-5</v>
      </c>
    </row>
    <row r="79" spans="1:55" s="141" customFormat="1" x14ac:dyDescent="0.35">
      <c r="A79" s="138">
        <v>1075</v>
      </c>
      <c r="B79" s="139">
        <v>2353</v>
      </c>
      <c r="C79" s="136">
        <f t="shared" si="40"/>
        <v>2.2774308835171717E-2</v>
      </c>
      <c r="D79" s="139">
        <v>816.6</v>
      </c>
      <c r="E79" s="136">
        <f t="shared" si="41"/>
        <v>7.9037401592865382E-3</v>
      </c>
      <c r="F79" s="139">
        <v>112.6</v>
      </c>
      <c r="G79" s="136">
        <f t="shared" si="42"/>
        <v>5.4491865168727904E-4</v>
      </c>
      <c r="H79" s="139">
        <v>19.2</v>
      </c>
      <c r="I79" s="136">
        <f t="shared" si="43"/>
        <v>9.2916857126072459E-5</v>
      </c>
      <c r="J79" s="139">
        <v>7.2</v>
      </c>
      <c r="K79" s="136">
        <f t="shared" si="44"/>
        <v>3.4843821422277174E-5</v>
      </c>
      <c r="L79" s="139">
        <v>0</v>
      </c>
      <c r="M79" s="136">
        <f t="shared" si="45"/>
        <v>0</v>
      </c>
      <c r="N79" s="195">
        <v>0</v>
      </c>
      <c r="O79" s="136">
        <f t="shared" si="46"/>
        <v>0</v>
      </c>
      <c r="P79" s="139">
        <v>1.2</v>
      </c>
      <c r="Q79" s="136">
        <f t="shared" si="47"/>
        <v>3.8715357135863522E-6</v>
      </c>
      <c r="R79" s="139">
        <v>0</v>
      </c>
      <c r="S79" s="136">
        <f t="shared" si="48"/>
        <v>0</v>
      </c>
      <c r="T79" s="139">
        <v>0</v>
      </c>
      <c r="U79" s="139">
        <v>0</v>
      </c>
      <c r="V79" s="139">
        <v>2.2999999999999998</v>
      </c>
      <c r="W79" s="136">
        <f t="shared" si="49"/>
        <v>5.5653325882803814E-6</v>
      </c>
      <c r="X79" s="139">
        <v>0</v>
      </c>
      <c r="Y79" s="136">
        <f t="shared" si="50"/>
        <v>0</v>
      </c>
      <c r="Z79" s="139">
        <v>0</v>
      </c>
      <c r="AA79" s="139"/>
      <c r="AB79" s="139">
        <v>0</v>
      </c>
      <c r="AC79" s="139"/>
      <c r="AD79" s="139">
        <v>0</v>
      </c>
      <c r="AE79" s="136">
        <f t="shared" si="51"/>
        <v>0</v>
      </c>
      <c r="AF79" s="139">
        <v>0</v>
      </c>
      <c r="AG79" s="136">
        <f t="shared" si="52"/>
        <v>0</v>
      </c>
      <c r="AH79" s="139">
        <v>0</v>
      </c>
      <c r="AI79" s="136">
        <f t="shared" si="53"/>
        <v>0</v>
      </c>
      <c r="AJ79" s="139">
        <v>0</v>
      </c>
      <c r="AK79" s="136">
        <f t="shared" si="54"/>
        <v>0</v>
      </c>
      <c r="AL79" s="139">
        <v>0</v>
      </c>
      <c r="AM79" s="136">
        <f t="shared" si="55"/>
        <v>0</v>
      </c>
      <c r="AN79" s="139">
        <v>0</v>
      </c>
      <c r="AO79" s="139"/>
      <c r="AP79" s="139">
        <v>0</v>
      </c>
      <c r="AQ79" s="139"/>
      <c r="AR79" s="139">
        <v>0</v>
      </c>
      <c r="AS79" s="139"/>
      <c r="AT79" s="139">
        <v>0</v>
      </c>
      <c r="AU79" s="136">
        <f t="shared" si="56"/>
        <v>0</v>
      </c>
      <c r="AV79" s="139">
        <v>0</v>
      </c>
      <c r="AW79" s="139"/>
      <c r="AX79" s="139">
        <v>0</v>
      </c>
      <c r="AY79" s="139"/>
      <c r="AZ79" s="139"/>
      <c r="BA79" s="136">
        <f t="shared" si="57"/>
        <v>0</v>
      </c>
      <c r="BB79" s="139"/>
      <c r="BC79" s="139"/>
    </row>
    <row r="80" spans="1:55" s="141" customFormat="1" x14ac:dyDescent="0.35">
      <c r="A80" s="138">
        <v>1100</v>
      </c>
      <c r="B80" s="139">
        <v>2958</v>
      </c>
      <c r="C80" s="136">
        <f t="shared" si="40"/>
        <v>2.8630006601971077E-2</v>
      </c>
      <c r="D80" s="139">
        <v>810.4</v>
      </c>
      <c r="E80" s="136">
        <f t="shared" si="41"/>
        <v>7.8437313557259501E-3</v>
      </c>
      <c r="F80" s="139">
        <v>121.4</v>
      </c>
      <c r="G80" s="136">
        <f t="shared" si="42"/>
        <v>5.8750554453672896E-4</v>
      </c>
      <c r="H80" s="139">
        <v>12.5</v>
      </c>
      <c r="I80" s="136">
        <f t="shared" si="43"/>
        <v>6.0492745524786758E-5</v>
      </c>
      <c r="J80" s="139">
        <v>12.5</v>
      </c>
      <c r="K80" s="136">
        <f t="shared" si="44"/>
        <v>6.0492745524786758E-5</v>
      </c>
      <c r="L80" s="139">
        <v>0</v>
      </c>
      <c r="M80" s="136">
        <f t="shared" si="45"/>
        <v>0</v>
      </c>
      <c r="N80" s="195">
        <v>0</v>
      </c>
      <c r="O80" s="136">
        <f t="shared" si="46"/>
        <v>0</v>
      </c>
      <c r="P80" s="139">
        <v>0</v>
      </c>
      <c r="Q80" s="136">
        <f t="shared" si="47"/>
        <v>0</v>
      </c>
      <c r="R80" s="139">
        <v>0</v>
      </c>
      <c r="S80" s="136">
        <f t="shared" si="48"/>
        <v>0</v>
      </c>
      <c r="T80" s="139">
        <v>0</v>
      </c>
      <c r="U80" s="139">
        <v>0</v>
      </c>
      <c r="V80" s="139">
        <v>1</v>
      </c>
      <c r="W80" s="136">
        <f t="shared" si="49"/>
        <v>2.4197098209914702E-6</v>
      </c>
      <c r="X80" s="139">
        <v>0</v>
      </c>
      <c r="Y80" s="136">
        <f t="shared" si="50"/>
        <v>0</v>
      </c>
      <c r="Z80" s="139">
        <v>0</v>
      </c>
      <c r="AA80" s="139"/>
      <c r="AB80" s="139">
        <v>0</v>
      </c>
      <c r="AC80" s="139"/>
      <c r="AD80" s="139">
        <v>0</v>
      </c>
      <c r="AE80" s="136">
        <f t="shared" si="51"/>
        <v>0</v>
      </c>
      <c r="AF80" s="139">
        <v>0</v>
      </c>
      <c r="AG80" s="136">
        <f t="shared" si="52"/>
        <v>0</v>
      </c>
      <c r="AH80" s="139">
        <v>0</v>
      </c>
      <c r="AI80" s="136">
        <f t="shared" si="53"/>
        <v>0</v>
      </c>
      <c r="AJ80" s="139">
        <v>0</v>
      </c>
      <c r="AK80" s="136">
        <f t="shared" si="54"/>
        <v>0</v>
      </c>
      <c r="AL80" s="139">
        <v>0</v>
      </c>
      <c r="AM80" s="136">
        <f t="shared" si="55"/>
        <v>0</v>
      </c>
      <c r="AN80" s="139">
        <v>0</v>
      </c>
      <c r="AO80" s="139"/>
      <c r="AP80" s="139">
        <v>0</v>
      </c>
      <c r="AQ80" s="139"/>
      <c r="AR80" s="139">
        <v>0</v>
      </c>
      <c r="AS80" s="139"/>
      <c r="AT80" s="139">
        <v>0</v>
      </c>
      <c r="AU80" s="136">
        <f t="shared" si="56"/>
        <v>0</v>
      </c>
      <c r="AV80" s="139">
        <v>0</v>
      </c>
      <c r="AW80" s="139"/>
      <c r="AX80" s="139">
        <v>0</v>
      </c>
      <c r="AY80" s="139"/>
      <c r="AZ80" s="139"/>
      <c r="BA80" s="136">
        <f t="shared" si="57"/>
        <v>0</v>
      </c>
      <c r="BB80" s="139"/>
      <c r="BC80" s="139"/>
    </row>
    <row r="84" spans="1:61" ht="19.5" customHeight="1" x14ac:dyDescent="0.5">
      <c r="A84" s="140"/>
      <c r="B84" s="222" t="s">
        <v>151</v>
      </c>
      <c r="C84" s="222"/>
      <c r="D84" s="222"/>
      <c r="E84" s="222" t="s">
        <v>150</v>
      </c>
      <c r="F84" s="222"/>
      <c r="G84" s="222"/>
      <c r="H84" s="222" t="s">
        <v>149</v>
      </c>
      <c r="I84" s="222"/>
      <c r="J84" s="222"/>
      <c r="K84" s="222" t="s">
        <v>148</v>
      </c>
      <c r="L84" s="222"/>
      <c r="M84" s="222"/>
      <c r="N84" s="222" t="s">
        <v>147</v>
      </c>
      <c r="O84" s="222"/>
      <c r="P84" s="222"/>
      <c r="Q84" s="222" t="s">
        <v>146</v>
      </c>
      <c r="R84" s="222"/>
      <c r="S84" s="222"/>
      <c r="T84" s="222" t="s">
        <v>145</v>
      </c>
      <c r="U84" s="222"/>
      <c r="V84" s="222"/>
      <c r="W84" s="222" t="s">
        <v>144</v>
      </c>
      <c r="X84" s="222"/>
      <c r="Y84" s="222"/>
      <c r="Z84" s="222" t="s">
        <v>143</v>
      </c>
      <c r="AA84" s="222"/>
      <c r="AB84" s="222"/>
      <c r="AC84" s="222" t="s">
        <v>142</v>
      </c>
      <c r="AD84" s="222"/>
      <c r="AE84" s="222"/>
      <c r="AF84" s="222" t="s">
        <v>141</v>
      </c>
      <c r="AG84" s="222"/>
      <c r="AH84" s="222"/>
      <c r="AI84" s="222" t="s">
        <v>369</v>
      </c>
      <c r="AJ84" s="222"/>
      <c r="AK84" s="222"/>
      <c r="AL84" s="222" t="s">
        <v>140</v>
      </c>
      <c r="AM84" s="222"/>
      <c r="AN84" s="222"/>
      <c r="AO84" s="222" t="s">
        <v>139</v>
      </c>
      <c r="AP84" s="222"/>
      <c r="AQ84" s="222"/>
      <c r="AR84" s="222" t="s">
        <v>138</v>
      </c>
      <c r="AS84" s="222"/>
      <c r="AT84" s="222"/>
      <c r="AU84" s="222" t="s">
        <v>137</v>
      </c>
      <c r="AV84" s="222"/>
      <c r="AW84" s="222"/>
      <c r="AX84" s="222" t="s">
        <v>136</v>
      </c>
      <c r="AY84" s="222"/>
      <c r="AZ84" s="222"/>
      <c r="BA84" s="222" t="s">
        <v>135</v>
      </c>
      <c r="BB84" s="222"/>
      <c r="BC84" s="222"/>
      <c r="BD84" s="222" t="s">
        <v>134</v>
      </c>
      <c r="BE84" s="222"/>
      <c r="BF84" s="222"/>
      <c r="BG84" s="222" t="s">
        <v>133</v>
      </c>
      <c r="BH84" s="222"/>
      <c r="BI84" s="222"/>
    </row>
    <row r="85" spans="1:61" x14ac:dyDescent="0.35">
      <c r="A85" s="137" t="s">
        <v>46</v>
      </c>
      <c r="B85" s="137" t="s">
        <v>131</v>
      </c>
      <c r="C85" s="137" t="s">
        <v>130</v>
      </c>
      <c r="D85" s="137" t="s">
        <v>129</v>
      </c>
      <c r="E85" s="137" t="s">
        <v>128</v>
      </c>
      <c r="F85" s="137" t="s">
        <v>127</v>
      </c>
      <c r="G85" s="137" t="s">
        <v>126</v>
      </c>
      <c r="H85" s="137" t="s">
        <v>125</v>
      </c>
      <c r="I85" s="137" t="s">
        <v>124</v>
      </c>
      <c r="J85" s="137" t="s">
        <v>123</v>
      </c>
      <c r="K85" s="137" t="s">
        <v>122</v>
      </c>
      <c r="L85" s="137" t="s">
        <v>121</v>
      </c>
      <c r="M85" s="137" t="s">
        <v>120</v>
      </c>
      <c r="N85" s="137" t="s">
        <v>119</v>
      </c>
      <c r="O85" s="137" t="s">
        <v>118</v>
      </c>
      <c r="P85" s="137" t="s">
        <v>117</v>
      </c>
      <c r="Q85" s="137" t="s">
        <v>116</v>
      </c>
      <c r="R85" s="137" t="s">
        <v>115</v>
      </c>
      <c r="S85" s="137" t="s">
        <v>114</v>
      </c>
      <c r="T85" s="137" t="s">
        <v>113</v>
      </c>
      <c r="U85" s="137" t="s">
        <v>112</v>
      </c>
      <c r="V85" s="137" t="s">
        <v>111</v>
      </c>
      <c r="W85" s="137" t="s">
        <v>110</v>
      </c>
      <c r="X85" s="137" t="s">
        <v>109</v>
      </c>
      <c r="Y85" s="137" t="s">
        <v>108</v>
      </c>
      <c r="Z85" s="137" t="s">
        <v>107</v>
      </c>
      <c r="AA85" s="137" t="s">
        <v>106</v>
      </c>
      <c r="AB85" s="137" t="s">
        <v>105</v>
      </c>
      <c r="AC85" s="137" t="s">
        <v>104</v>
      </c>
      <c r="AD85" s="137" t="s">
        <v>103</v>
      </c>
      <c r="AE85" s="137" t="s">
        <v>102</v>
      </c>
      <c r="AF85" s="137" t="s">
        <v>101</v>
      </c>
      <c r="AG85" s="137" t="s">
        <v>100</v>
      </c>
      <c r="AH85" s="137" t="s">
        <v>99</v>
      </c>
      <c r="AI85" s="137" t="s">
        <v>74</v>
      </c>
      <c r="AJ85" s="137" t="s">
        <v>459</v>
      </c>
      <c r="AK85" s="137" t="s">
        <v>72</v>
      </c>
      <c r="AL85" s="137" t="s">
        <v>98</v>
      </c>
      <c r="AM85" s="137" t="s">
        <v>97</v>
      </c>
      <c r="AN85" s="137" t="s">
        <v>96</v>
      </c>
      <c r="AO85" s="137" t="s">
        <v>95</v>
      </c>
      <c r="AP85" s="137" t="s">
        <v>94</v>
      </c>
      <c r="AQ85" s="137" t="s">
        <v>93</v>
      </c>
      <c r="AR85" s="137" t="s">
        <v>92</v>
      </c>
      <c r="AS85" s="137" t="s">
        <v>91</v>
      </c>
      <c r="AT85" s="137" t="s">
        <v>90</v>
      </c>
      <c r="AU85" s="137" t="s">
        <v>89</v>
      </c>
      <c r="AV85" s="137" t="s">
        <v>88</v>
      </c>
      <c r="AW85" s="137" t="s">
        <v>87</v>
      </c>
      <c r="AX85" s="137" t="s">
        <v>86</v>
      </c>
      <c r="AY85" s="137" t="s">
        <v>85</v>
      </c>
      <c r="AZ85" s="137" t="s">
        <v>84</v>
      </c>
      <c r="BA85" s="137" t="s">
        <v>83</v>
      </c>
      <c r="BB85" s="137" t="s">
        <v>82</v>
      </c>
      <c r="BC85" s="137" t="s">
        <v>81</v>
      </c>
      <c r="BD85" s="137" t="s">
        <v>80</v>
      </c>
      <c r="BE85" s="137" t="s">
        <v>79</v>
      </c>
      <c r="BF85" s="137" t="s">
        <v>78</v>
      </c>
      <c r="BG85" s="137" t="s">
        <v>77</v>
      </c>
      <c r="BH85" s="137" t="s">
        <v>76</v>
      </c>
      <c r="BI85" s="137" t="s">
        <v>75</v>
      </c>
    </row>
    <row r="86" spans="1:61" x14ac:dyDescent="0.35">
      <c r="A86" s="137">
        <v>600</v>
      </c>
      <c r="B86" s="136">
        <v>2.129344642472494E-5</v>
      </c>
      <c r="C86" s="136">
        <v>2.516498213831129E-5</v>
      </c>
      <c r="D86" s="136">
        <v>1.5486142854345409E-5</v>
      </c>
      <c r="E86" s="136">
        <v>6.3880339274174813E-5</v>
      </c>
      <c r="F86" s="136">
        <v>6.1944571417381635E-5</v>
      </c>
      <c r="G86" s="136">
        <v>3.4843821422277174E-5</v>
      </c>
      <c r="H86" s="136">
        <v>0</v>
      </c>
      <c r="I86" s="136">
        <v>0</v>
      </c>
      <c r="J86" s="136">
        <v>0</v>
      </c>
      <c r="K86" s="136">
        <v>0</v>
      </c>
      <c r="L86" s="136">
        <v>0</v>
      </c>
      <c r="M86" s="136">
        <v>0</v>
      </c>
      <c r="N86" s="136">
        <v>0</v>
      </c>
      <c r="O86" s="136">
        <v>0</v>
      </c>
      <c r="P86" s="136">
        <v>0</v>
      </c>
      <c r="Q86" s="136">
        <v>0</v>
      </c>
      <c r="R86" s="136">
        <v>0</v>
      </c>
      <c r="S86" s="136">
        <v>0</v>
      </c>
      <c r="T86" s="136">
        <v>0</v>
      </c>
      <c r="U86" s="136">
        <v>0</v>
      </c>
      <c r="V86" s="136">
        <v>0</v>
      </c>
      <c r="W86" s="136">
        <v>0</v>
      </c>
      <c r="X86" s="136">
        <v>0</v>
      </c>
      <c r="Y86" s="136">
        <v>0</v>
      </c>
      <c r="Z86" s="136">
        <v>0</v>
      </c>
      <c r="AA86" s="136">
        <v>0</v>
      </c>
      <c r="AB86" s="136">
        <v>0</v>
      </c>
      <c r="AC86" s="136">
        <v>0</v>
      </c>
      <c r="AD86" s="136">
        <v>0</v>
      </c>
      <c r="AE86" s="136">
        <v>0</v>
      </c>
      <c r="AF86" s="136">
        <v>0</v>
      </c>
      <c r="AG86" s="136">
        <v>0</v>
      </c>
      <c r="AH86" s="136">
        <v>0</v>
      </c>
      <c r="AI86" s="136">
        <v>0</v>
      </c>
      <c r="AJ86" s="136">
        <v>0</v>
      </c>
      <c r="AK86" s="136">
        <v>0</v>
      </c>
      <c r="AL86" s="136">
        <v>0</v>
      </c>
      <c r="AM86" s="136">
        <v>0</v>
      </c>
      <c r="AN86" s="136">
        <v>0</v>
      </c>
      <c r="AO86" s="136">
        <v>0</v>
      </c>
      <c r="AP86" s="136">
        <v>0</v>
      </c>
      <c r="AQ86" s="136">
        <v>0</v>
      </c>
      <c r="AR86" s="136">
        <v>0</v>
      </c>
      <c r="AS86" s="136">
        <v>0</v>
      </c>
      <c r="AT86" s="136">
        <v>0</v>
      </c>
      <c r="AU86" s="136">
        <v>0</v>
      </c>
      <c r="AV86" s="136">
        <v>0</v>
      </c>
      <c r="AW86" s="136">
        <v>0</v>
      </c>
      <c r="AX86" s="136">
        <v>0</v>
      </c>
      <c r="AY86" s="136">
        <v>0</v>
      </c>
      <c r="AZ86" s="136">
        <v>0</v>
      </c>
      <c r="BA86" s="136">
        <v>0</v>
      </c>
      <c r="BB86" s="136">
        <v>0</v>
      </c>
      <c r="BC86" s="136">
        <v>0</v>
      </c>
      <c r="BD86" s="136">
        <v>0</v>
      </c>
      <c r="BE86" s="136">
        <v>0</v>
      </c>
      <c r="BF86" s="136">
        <v>0</v>
      </c>
      <c r="BG86" s="136">
        <v>0</v>
      </c>
      <c r="BH86" s="136">
        <v>0</v>
      </c>
      <c r="BI86" s="136">
        <v>0</v>
      </c>
    </row>
    <row r="87" spans="1:61" x14ac:dyDescent="0.35">
      <c r="A87" s="137">
        <v>625</v>
      </c>
      <c r="B87" s="136">
        <v>2.8068633923501053E-5</v>
      </c>
      <c r="C87" s="136">
        <v>3.2908053565483996E-5</v>
      </c>
      <c r="D87" s="136">
        <v>2.2261330353121526E-5</v>
      </c>
      <c r="E87" s="136">
        <v>1.0956446069449378E-4</v>
      </c>
      <c r="F87" s="136">
        <v>9.194897319767587E-5</v>
      </c>
      <c r="G87" s="136">
        <v>4.258689284944988E-5</v>
      </c>
      <c r="H87" s="136">
        <v>0</v>
      </c>
      <c r="I87" s="136">
        <v>0</v>
      </c>
      <c r="J87" s="136">
        <v>0</v>
      </c>
      <c r="K87" s="136">
        <v>0</v>
      </c>
      <c r="L87" s="136">
        <v>0</v>
      </c>
      <c r="M87" s="136">
        <v>0</v>
      </c>
      <c r="N87" s="136">
        <v>0</v>
      </c>
      <c r="O87" s="136">
        <v>0</v>
      </c>
      <c r="P87" s="136">
        <v>0</v>
      </c>
      <c r="Q87" s="136">
        <v>0</v>
      </c>
      <c r="R87" s="136">
        <v>0</v>
      </c>
      <c r="S87" s="136">
        <v>0</v>
      </c>
      <c r="T87" s="136">
        <v>0</v>
      </c>
      <c r="U87" s="136">
        <v>0</v>
      </c>
      <c r="V87" s="136">
        <v>0</v>
      </c>
      <c r="W87" s="136">
        <v>0</v>
      </c>
      <c r="X87" s="136">
        <v>0</v>
      </c>
      <c r="Y87" s="136">
        <v>0</v>
      </c>
      <c r="Z87" s="136">
        <v>0</v>
      </c>
      <c r="AA87" s="136">
        <v>0</v>
      </c>
      <c r="AB87" s="136">
        <v>0</v>
      </c>
      <c r="AC87" s="136">
        <v>0</v>
      </c>
      <c r="AD87" s="136">
        <v>0</v>
      </c>
      <c r="AE87" s="136">
        <v>0</v>
      </c>
      <c r="AF87" s="136">
        <v>0</v>
      </c>
      <c r="AG87" s="136">
        <v>0</v>
      </c>
      <c r="AH87" s="136">
        <v>0</v>
      </c>
      <c r="AI87" s="136">
        <v>0</v>
      </c>
      <c r="AJ87" s="136">
        <v>0</v>
      </c>
      <c r="AK87" s="136">
        <v>0</v>
      </c>
      <c r="AL87" s="136">
        <v>0</v>
      </c>
      <c r="AM87" s="136">
        <v>0</v>
      </c>
      <c r="AN87" s="136">
        <v>0</v>
      </c>
      <c r="AO87" s="136">
        <v>0</v>
      </c>
      <c r="AP87" s="136">
        <v>0</v>
      </c>
      <c r="AQ87" s="136">
        <v>0</v>
      </c>
      <c r="AR87" s="136">
        <v>0</v>
      </c>
      <c r="AS87" s="136">
        <v>0</v>
      </c>
      <c r="AT87" s="136">
        <v>0</v>
      </c>
      <c r="AU87" s="136">
        <v>0</v>
      </c>
      <c r="AV87" s="136">
        <v>0</v>
      </c>
      <c r="AW87" s="136">
        <v>0</v>
      </c>
      <c r="AX87" s="136">
        <v>0</v>
      </c>
      <c r="AY87" s="136">
        <v>0</v>
      </c>
      <c r="AZ87" s="136">
        <v>0</v>
      </c>
      <c r="BA87" s="136">
        <v>0</v>
      </c>
      <c r="BB87" s="136">
        <v>0</v>
      </c>
      <c r="BC87" s="136">
        <v>0</v>
      </c>
      <c r="BD87" s="136">
        <v>0</v>
      </c>
      <c r="BE87" s="136">
        <v>0</v>
      </c>
      <c r="BF87" s="136">
        <v>0</v>
      </c>
      <c r="BG87" s="136">
        <v>0</v>
      </c>
      <c r="BH87" s="136">
        <v>0</v>
      </c>
      <c r="BI87" s="136">
        <v>0</v>
      </c>
    </row>
    <row r="88" spans="1:61" x14ac:dyDescent="0.35">
      <c r="A88" s="138">
        <v>650</v>
      </c>
      <c r="B88" s="136">
        <v>2.8068633923501053E-5</v>
      </c>
      <c r="C88" s="136">
        <v>2.9036517851897643E-5</v>
      </c>
      <c r="D88" s="136">
        <v>3.0004401780294232E-5</v>
      </c>
      <c r="E88" s="136">
        <v>1.3647163390391893E-4</v>
      </c>
      <c r="F88" s="136">
        <v>1.1614607140759057E-4</v>
      </c>
      <c r="G88" s="136">
        <v>6.1944571417381635E-5</v>
      </c>
      <c r="H88" s="136">
        <v>0</v>
      </c>
      <c r="I88" s="136">
        <v>0</v>
      </c>
      <c r="J88" s="136">
        <v>0</v>
      </c>
      <c r="K88" s="136">
        <v>0</v>
      </c>
      <c r="L88" s="136">
        <v>0</v>
      </c>
      <c r="M88" s="136">
        <v>0</v>
      </c>
      <c r="N88" s="136">
        <v>0</v>
      </c>
      <c r="O88" s="136">
        <v>0</v>
      </c>
      <c r="P88" s="136">
        <v>0</v>
      </c>
      <c r="Q88" s="136">
        <v>0</v>
      </c>
      <c r="R88" s="136">
        <v>0</v>
      </c>
      <c r="S88" s="136">
        <v>0</v>
      </c>
      <c r="T88" s="136">
        <v>0</v>
      </c>
      <c r="U88" s="136">
        <v>0</v>
      </c>
      <c r="V88" s="136">
        <v>0</v>
      </c>
      <c r="W88" s="136">
        <v>0</v>
      </c>
      <c r="X88" s="136">
        <v>0</v>
      </c>
      <c r="Y88" s="136">
        <v>0</v>
      </c>
      <c r="Z88" s="136">
        <v>0</v>
      </c>
      <c r="AA88" s="136">
        <v>0</v>
      </c>
      <c r="AB88" s="136">
        <v>0</v>
      </c>
      <c r="AC88" s="136">
        <v>0</v>
      </c>
      <c r="AD88" s="136">
        <v>0</v>
      </c>
      <c r="AE88" s="136">
        <v>0</v>
      </c>
      <c r="AF88" s="136">
        <v>0</v>
      </c>
      <c r="AG88" s="136">
        <v>0</v>
      </c>
      <c r="AH88" s="136">
        <v>0</v>
      </c>
      <c r="AI88" s="136">
        <v>0</v>
      </c>
      <c r="AJ88" s="136">
        <v>0</v>
      </c>
      <c r="AK88" s="136">
        <v>0</v>
      </c>
      <c r="AL88" s="136">
        <v>0</v>
      </c>
      <c r="AM88" s="136">
        <v>0</v>
      </c>
      <c r="AN88" s="136">
        <v>0</v>
      </c>
      <c r="AO88" s="136">
        <v>0</v>
      </c>
      <c r="AP88" s="136">
        <v>0</v>
      </c>
      <c r="AQ88" s="136">
        <v>0</v>
      </c>
      <c r="AR88" s="136">
        <v>0</v>
      </c>
      <c r="AS88" s="136">
        <v>0</v>
      </c>
      <c r="AT88" s="136">
        <v>0</v>
      </c>
      <c r="AU88" s="136">
        <v>0</v>
      </c>
      <c r="AV88" s="136">
        <v>0</v>
      </c>
      <c r="AW88" s="136">
        <v>0</v>
      </c>
      <c r="AX88" s="136">
        <v>0</v>
      </c>
      <c r="AY88" s="136">
        <v>0</v>
      </c>
      <c r="AZ88" s="136">
        <v>0</v>
      </c>
      <c r="BA88" s="136">
        <v>0</v>
      </c>
      <c r="BB88" s="136">
        <v>0</v>
      </c>
      <c r="BC88" s="136">
        <v>0</v>
      </c>
      <c r="BD88" s="136">
        <v>0</v>
      </c>
      <c r="BE88" s="136">
        <v>0</v>
      </c>
      <c r="BF88" s="136">
        <v>0</v>
      </c>
      <c r="BG88" s="136">
        <v>0</v>
      </c>
      <c r="BH88" s="136">
        <v>0</v>
      </c>
      <c r="BI88" s="136">
        <v>0</v>
      </c>
    </row>
    <row r="89" spans="1:61" x14ac:dyDescent="0.35">
      <c r="A89" s="137">
        <v>675</v>
      </c>
      <c r="B89" s="136">
        <v>9.7756276768055391E-5</v>
      </c>
      <c r="C89" s="136">
        <v>6.4848223202571402E-5</v>
      </c>
      <c r="D89" s="136">
        <v>3.9683241064260106E-5</v>
      </c>
      <c r="E89" s="136">
        <v>2.4293886602754362E-4</v>
      </c>
      <c r="F89" s="136">
        <v>1.1904972319278034E-4</v>
      </c>
      <c r="G89" s="136">
        <v>8.8077437484089513E-5</v>
      </c>
      <c r="H89" s="136">
        <v>0</v>
      </c>
      <c r="I89" s="136">
        <v>0</v>
      </c>
      <c r="J89" s="136">
        <v>0</v>
      </c>
      <c r="K89" s="136">
        <v>0</v>
      </c>
      <c r="L89" s="136">
        <v>0</v>
      </c>
      <c r="M89" s="136">
        <v>0</v>
      </c>
      <c r="N89" s="136">
        <v>0</v>
      </c>
      <c r="O89" s="136">
        <v>0</v>
      </c>
      <c r="P89" s="136">
        <v>0</v>
      </c>
      <c r="Q89" s="136">
        <v>0</v>
      </c>
      <c r="R89" s="136">
        <v>0</v>
      </c>
      <c r="S89" s="136">
        <v>0</v>
      </c>
      <c r="T89" s="136">
        <v>0</v>
      </c>
      <c r="U89" s="136">
        <v>0</v>
      </c>
      <c r="V89" s="136">
        <v>0</v>
      </c>
      <c r="W89" s="136">
        <v>0</v>
      </c>
      <c r="X89" s="136">
        <v>0</v>
      </c>
      <c r="Y89" s="136">
        <v>0</v>
      </c>
      <c r="Z89" s="136">
        <v>0</v>
      </c>
      <c r="AA89" s="136">
        <v>0</v>
      </c>
      <c r="AB89" s="136">
        <v>0</v>
      </c>
      <c r="AC89" s="136">
        <v>0</v>
      </c>
      <c r="AD89" s="136">
        <v>0</v>
      </c>
      <c r="AE89" s="136">
        <v>0</v>
      </c>
      <c r="AF89" s="136">
        <v>0</v>
      </c>
      <c r="AG89" s="136">
        <v>0</v>
      </c>
      <c r="AH89" s="136">
        <v>0</v>
      </c>
      <c r="AI89" s="136">
        <v>0</v>
      </c>
      <c r="AJ89" s="136">
        <v>0</v>
      </c>
      <c r="AK89" s="136">
        <v>0</v>
      </c>
      <c r="AL89" s="136">
        <v>0</v>
      </c>
      <c r="AM89" s="136">
        <v>0</v>
      </c>
      <c r="AN89" s="136">
        <v>0</v>
      </c>
      <c r="AO89" s="136">
        <v>0</v>
      </c>
      <c r="AP89" s="136">
        <v>0</v>
      </c>
      <c r="AQ89" s="136">
        <v>0</v>
      </c>
      <c r="AR89" s="136">
        <v>0</v>
      </c>
      <c r="AS89" s="136">
        <v>0</v>
      </c>
      <c r="AT89" s="136">
        <v>0</v>
      </c>
      <c r="AU89" s="136">
        <v>0</v>
      </c>
      <c r="AV89" s="136">
        <v>0</v>
      </c>
      <c r="AW89" s="136">
        <v>0</v>
      </c>
      <c r="AX89" s="136">
        <v>0</v>
      </c>
      <c r="AY89" s="136">
        <v>0</v>
      </c>
      <c r="AZ89" s="136">
        <v>0</v>
      </c>
      <c r="BA89" s="136">
        <v>0</v>
      </c>
      <c r="BB89" s="136">
        <v>0</v>
      </c>
      <c r="BC89" s="136">
        <v>0</v>
      </c>
      <c r="BD89" s="136">
        <v>0</v>
      </c>
      <c r="BE89" s="136">
        <v>0</v>
      </c>
      <c r="BF89" s="136">
        <v>0</v>
      </c>
      <c r="BG89" s="136">
        <v>0</v>
      </c>
      <c r="BH89" s="136">
        <v>0</v>
      </c>
      <c r="BI89" s="136">
        <v>0</v>
      </c>
    </row>
    <row r="90" spans="1:61" x14ac:dyDescent="0.35">
      <c r="A90" s="137">
        <v>700</v>
      </c>
      <c r="B90" s="136">
        <v>9.6788392839658802E-5</v>
      </c>
      <c r="C90" s="136">
        <v>9.194897319767587E-5</v>
      </c>
      <c r="D90" s="136">
        <v>3.0972285708690817E-5</v>
      </c>
      <c r="E90" s="136">
        <v>3.4940609815116831E-4</v>
      </c>
      <c r="F90" s="136">
        <v>2.2745272317319819E-4</v>
      </c>
      <c r="G90" s="136">
        <v>1.0259569641003834E-4</v>
      </c>
      <c r="H90" s="136">
        <v>0</v>
      </c>
      <c r="I90" s="136">
        <v>0</v>
      </c>
      <c r="J90" s="136">
        <v>0</v>
      </c>
      <c r="K90" s="136">
        <v>0</v>
      </c>
      <c r="L90" s="136">
        <v>0</v>
      </c>
      <c r="M90" s="136">
        <v>0</v>
      </c>
      <c r="N90" s="136">
        <v>0</v>
      </c>
      <c r="O90" s="136">
        <v>0</v>
      </c>
      <c r="P90" s="136">
        <v>0</v>
      </c>
      <c r="Q90" s="136">
        <v>0</v>
      </c>
      <c r="R90" s="136">
        <v>0</v>
      </c>
      <c r="S90" s="136">
        <v>0</v>
      </c>
      <c r="T90" s="136">
        <v>0</v>
      </c>
      <c r="U90" s="136">
        <v>0</v>
      </c>
      <c r="V90" s="136">
        <v>0</v>
      </c>
      <c r="W90" s="136">
        <v>0</v>
      </c>
      <c r="X90" s="136">
        <v>0</v>
      </c>
      <c r="Y90" s="136">
        <v>0</v>
      </c>
      <c r="Z90" s="136">
        <v>0</v>
      </c>
      <c r="AA90" s="136">
        <v>0</v>
      </c>
      <c r="AB90" s="136">
        <v>0</v>
      </c>
      <c r="AC90" s="136">
        <v>0</v>
      </c>
      <c r="AD90" s="136">
        <v>0</v>
      </c>
      <c r="AE90" s="136">
        <v>0</v>
      </c>
      <c r="AF90" s="136">
        <v>0</v>
      </c>
      <c r="AG90" s="136">
        <v>0</v>
      </c>
      <c r="AH90" s="136">
        <v>0</v>
      </c>
      <c r="AI90" s="136">
        <v>0</v>
      </c>
      <c r="AJ90" s="136">
        <v>0</v>
      </c>
      <c r="AK90" s="136">
        <v>0</v>
      </c>
      <c r="AL90" s="136">
        <v>0</v>
      </c>
      <c r="AM90" s="136">
        <v>0</v>
      </c>
      <c r="AN90" s="136">
        <v>0</v>
      </c>
      <c r="AO90" s="136">
        <v>0</v>
      </c>
      <c r="AP90" s="136">
        <v>0</v>
      </c>
      <c r="AQ90" s="136">
        <v>0</v>
      </c>
      <c r="AR90" s="136">
        <v>0</v>
      </c>
      <c r="AS90" s="136">
        <v>0</v>
      </c>
      <c r="AT90" s="136">
        <v>0</v>
      </c>
      <c r="AU90" s="136">
        <v>0</v>
      </c>
      <c r="AV90" s="136">
        <v>0</v>
      </c>
      <c r="AW90" s="136">
        <v>0</v>
      </c>
      <c r="AX90" s="136">
        <v>0</v>
      </c>
      <c r="AY90" s="136">
        <v>0</v>
      </c>
      <c r="AZ90" s="136">
        <v>0</v>
      </c>
      <c r="BA90" s="136">
        <v>0</v>
      </c>
      <c r="BB90" s="136">
        <v>0</v>
      </c>
      <c r="BC90" s="136">
        <v>0</v>
      </c>
      <c r="BD90" s="136">
        <v>0</v>
      </c>
      <c r="BE90" s="136">
        <v>0</v>
      </c>
      <c r="BF90" s="136">
        <v>0</v>
      </c>
      <c r="BG90" s="136">
        <v>0</v>
      </c>
      <c r="BH90" s="136">
        <v>0</v>
      </c>
      <c r="BI90" s="136">
        <v>0</v>
      </c>
    </row>
    <row r="91" spans="1:61" x14ac:dyDescent="0.35">
      <c r="A91" s="137">
        <v>725</v>
      </c>
      <c r="B91" s="136">
        <v>1.0162781248164175E-4</v>
      </c>
      <c r="C91" s="136">
        <v>9.6788392839658802E-5</v>
      </c>
      <c r="D91" s="136">
        <v>3.9683241064260106E-5</v>
      </c>
      <c r="E91" s="136">
        <v>4.694237052723452E-4</v>
      </c>
      <c r="F91" s="136">
        <v>3.0681920530171839E-4</v>
      </c>
      <c r="G91" s="136">
        <v>1.5098989282986774E-4</v>
      </c>
      <c r="H91" s="136">
        <v>0</v>
      </c>
      <c r="I91" s="136">
        <v>0</v>
      </c>
      <c r="J91" s="136">
        <v>0</v>
      </c>
      <c r="K91" s="136">
        <v>0</v>
      </c>
      <c r="L91" s="136">
        <v>0</v>
      </c>
      <c r="M91" s="136">
        <v>0</v>
      </c>
      <c r="N91" s="136">
        <v>0</v>
      </c>
      <c r="O91" s="136">
        <v>0</v>
      </c>
      <c r="P91" s="136">
        <v>0</v>
      </c>
      <c r="Q91" s="136">
        <v>0</v>
      </c>
      <c r="R91" s="136">
        <v>0</v>
      </c>
      <c r="S91" s="136">
        <v>0</v>
      </c>
      <c r="T91" s="136">
        <v>0</v>
      </c>
      <c r="U91" s="136">
        <v>0</v>
      </c>
      <c r="V91" s="136">
        <v>0</v>
      </c>
      <c r="W91" s="136">
        <v>0</v>
      </c>
      <c r="X91" s="136">
        <v>0</v>
      </c>
      <c r="Y91" s="136">
        <v>0</v>
      </c>
      <c r="Z91" s="136">
        <v>0</v>
      </c>
      <c r="AA91" s="136">
        <v>0</v>
      </c>
      <c r="AB91" s="136">
        <v>0</v>
      </c>
      <c r="AC91" s="136">
        <v>0</v>
      </c>
      <c r="AD91" s="136">
        <v>0</v>
      </c>
      <c r="AE91" s="136">
        <v>0</v>
      </c>
      <c r="AF91" s="136">
        <v>0</v>
      </c>
      <c r="AG91" s="136">
        <v>0</v>
      </c>
      <c r="AH91" s="136">
        <v>0</v>
      </c>
      <c r="AI91" s="136">
        <v>0</v>
      </c>
      <c r="AJ91" s="136">
        <v>0</v>
      </c>
      <c r="AK91" s="136">
        <v>0</v>
      </c>
      <c r="AL91" s="136">
        <v>0</v>
      </c>
      <c r="AM91" s="136">
        <v>0</v>
      </c>
      <c r="AN91" s="136">
        <v>0</v>
      </c>
      <c r="AO91" s="136">
        <v>0</v>
      </c>
      <c r="AP91" s="136">
        <v>0</v>
      </c>
      <c r="AQ91" s="136">
        <v>0</v>
      </c>
      <c r="AR91" s="136">
        <v>0</v>
      </c>
      <c r="AS91" s="136">
        <v>0</v>
      </c>
      <c r="AT91" s="136">
        <v>0</v>
      </c>
      <c r="AU91" s="136">
        <v>0</v>
      </c>
      <c r="AV91" s="136">
        <v>0</v>
      </c>
      <c r="AW91" s="136">
        <v>0</v>
      </c>
      <c r="AX91" s="136">
        <v>0</v>
      </c>
      <c r="AY91" s="136">
        <v>0</v>
      </c>
      <c r="AZ91" s="136">
        <v>0</v>
      </c>
      <c r="BA91" s="136">
        <v>0</v>
      </c>
      <c r="BB91" s="136">
        <v>0</v>
      </c>
      <c r="BC91" s="136">
        <v>0</v>
      </c>
      <c r="BD91" s="136">
        <v>0</v>
      </c>
      <c r="BE91" s="136">
        <v>0</v>
      </c>
      <c r="BF91" s="136">
        <v>0</v>
      </c>
      <c r="BG91" s="136">
        <v>0</v>
      </c>
      <c r="BH91" s="136">
        <v>0</v>
      </c>
      <c r="BI91" s="136">
        <v>0</v>
      </c>
    </row>
    <row r="92" spans="1:61" x14ac:dyDescent="0.35">
      <c r="A92" s="137">
        <v>750</v>
      </c>
      <c r="B92" s="136">
        <v>2.0044876157093339E-4</v>
      </c>
      <c r="C92" s="136">
        <v>1.3356798211872916E-4</v>
      </c>
      <c r="D92" s="136">
        <v>5.3233616061812346E-5</v>
      </c>
      <c r="E92" s="136">
        <v>7.5688523200613186E-4</v>
      </c>
      <c r="F92" s="136">
        <v>4.7329524098593156E-4</v>
      </c>
      <c r="G92" s="136">
        <v>2.0325562496328349E-4</v>
      </c>
      <c r="H92" s="136">
        <v>0</v>
      </c>
      <c r="I92" s="136">
        <v>0</v>
      </c>
      <c r="J92" s="136">
        <v>0</v>
      </c>
      <c r="K92" s="136">
        <v>0</v>
      </c>
      <c r="L92" s="136">
        <v>0</v>
      </c>
      <c r="M92" s="136">
        <v>0</v>
      </c>
      <c r="N92" s="136">
        <v>0</v>
      </c>
      <c r="O92" s="136">
        <v>0</v>
      </c>
      <c r="P92" s="136">
        <v>0</v>
      </c>
      <c r="Q92" s="136">
        <v>0</v>
      </c>
      <c r="R92" s="136">
        <v>0</v>
      </c>
      <c r="S92" s="136">
        <v>0</v>
      </c>
      <c r="T92" s="136">
        <v>0</v>
      </c>
      <c r="U92" s="136">
        <v>0</v>
      </c>
      <c r="V92" s="136">
        <v>0</v>
      </c>
      <c r="W92" s="136">
        <v>0</v>
      </c>
      <c r="X92" s="136">
        <v>0</v>
      </c>
      <c r="Y92" s="136">
        <v>0</v>
      </c>
      <c r="Z92" s="136">
        <v>0</v>
      </c>
      <c r="AA92" s="136">
        <v>0</v>
      </c>
      <c r="AB92" s="136">
        <v>0</v>
      </c>
      <c r="AC92" s="136">
        <v>0</v>
      </c>
      <c r="AD92" s="136">
        <v>0</v>
      </c>
      <c r="AE92" s="136">
        <v>0</v>
      </c>
      <c r="AF92" s="136">
        <v>0</v>
      </c>
      <c r="AG92" s="136">
        <v>0</v>
      </c>
      <c r="AH92" s="136">
        <v>0</v>
      </c>
      <c r="AI92" s="136">
        <v>0</v>
      </c>
      <c r="AJ92" s="136">
        <v>0</v>
      </c>
      <c r="AK92" s="136">
        <v>0</v>
      </c>
      <c r="AL92" s="136">
        <v>0</v>
      </c>
      <c r="AM92" s="136">
        <v>0</v>
      </c>
      <c r="AN92" s="136">
        <v>0</v>
      </c>
      <c r="AO92" s="136">
        <v>0</v>
      </c>
      <c r="AP92" s="136">
        <v>0</v>
      </c>
      <c r="AQ92" s="136">
        <v>0</v>
      </c>
      <c r="AR92" s="136">
        <v>0</v>
      </c>
      <c r="AS92" s="136">
        <v>0</v>
      </c>
      <c r="AT92" s="136">
        <v>0</v>
      </c>
      <c r="AU92" s="136">
        <v>0</v>
      </c>
      <c r="AV92" s="136">
        <v>0</v>
      </c>
      <c r="AW92" s="136">
        <v>0</v>
      </c>
      <c r="AX92" s="136">
        <v>0</v>
      </c>
      <c r="AY92" s="136">
        <v>0</v>
      </c>
      <c r="AZ92" s="136">
        <v>0</v>
      </c>
      <c r="BA92" s="136">
        <v>0</v>
      </c>
      <c r="BB92" s="136">
        <v>0</v>
      </c>
      <c r="BC92" s="136">
        <v>0</v>
      </c>
      <c r="BD92" s="136">
        <v>0</v>
      </c>
      <c r="BE92" s="136">
        <v>0</v>
      </c>
      <c r="BF92" s="136">
        <v>0</v>
      </c>
      <c r="BG92" s="136">
        <v>0</v>
      </c>
      <c r="BH92" s="136">
        <v>0</v>
      </c>
      <c r="BI92" s="136">
        <v>0</v>
      </c>
    </row>
    <row r="93" spans="1:61" x14ac:dyDescent="0.35">
      <c r="A93" s="137">
        <v>775</v>
      </c>
      <c r="B93" s="136">
        <v>3.1359439280049454E-4</v>
      </c>
      <c r="C93" s="136">
        <v>2.1874176781762892E-4</v>
      </c>
      <c r="D93" s="136">
        <v>8.0334366056916814E-5</v>
      </c>
      <c r="E93" s="136">
        <v>1.1159701694412661E-3</v>
      </c>
      <c r="F93" s="136">
        <v>7.0171584808752631E-4</v>
      </c>
      <c r="G93" s="136">
        <v>3.6102070529192733E-4</v>
      </c>
      <c r="H93" s="136">
        <v>0</v>
      </c>
      <c r="I93" s="136">
        <v>0</v>
      </c>
      <c r="J93" s="136">
        <v>0</v>
      </c>
      <c r="K93" s="136">
        <v>0</v>
      </c>
      <c r="L93" s="136">
        <v>0</v>
      </c>
      <c r="M93" s="136">
        <v>0</v>
      </c>
      <c r="N93" s="136">
        <v>0</v>
      </c>
      <c r="O93" s="136">
        <v>0</v>
      </c>
      <c r="P93" s="136">
        <v>0</v>
      </c>
      <c r="Q93" s="136">
        <v>0</v>
      </c>
      <c r="R93" s="136">
        <v>0</v>
      </c>
      <c r="S93" s="136">
        <v>0</v>
      </c>
      <c r="T93" s="136">
        <v>0</v>
      </c>
      <c r="U93" s="136">
        <v>0</v>
      </c>
      <c r="V93" s="136">
        <v>0</v>
      </c>
      <c r="W93" s="136">
        <v>0</v>
      </c>
      <c r="X93" s="136">
        <v>0</v>
      </c>
      <c r="Y93" s="136">
        <v>0</v>
      </c>
      <c r="Z93" s="136">
        <v>0</v>
      </c>
      <c r="AA93" s="136">
        <v>0</v>
      </c>
      <c r="AB93" s="136">
        <v>0</v>
      </c>
      <c r="AC93" s="136">
        <v>0</v>
      </c>
      <c r="AD93" s="136">
        <v>0</v>
      </c>
      <c r="AE93" s="136">
        <v>0</v>
      </c>
      <c r="AF93" s="136">
        <v>0</v>
      </c>
      <c r="AG93" s="136">
        <v>0</v>
      </c>
      <c r="AH93" s="136">
        <v>0</v>
      </c>
      <c r="AI93" s="136">
        <v>0</v>
      </c>
      <c r="AJ93" s="136">
        <v>0</v>
      </c>
      <c r="AK93" s="136">
        <v>0</v>
      </c>
      <c r="AL93" s="136">
        <v>0</v>
      </c>
      <c r="AM93" s="136">
        <v>0</v>
      </c>
      <c r="AN93" s="136">
        <v>0</v>
      </c>
      <c r="AO93" s="136">
        <v>0</v>
      </c>
      <c r="AP93" s="136">
        <v>0</v>
      </c>
      <c r="AQ93" s="136">
        <v>0</v>
      </c>
      <c r="AR93" s="136">
        <v>0</v>
      </c>
      <c r="AS93" s="136">
        <v>0</v>
      </c>
      <c r="AT93" s="136">
        <v>0</v>
      </c>
      <c r="AU93" s="136">
        <v>0</v>
      </c>
      <c r="AV93" s="136">
        <v>0</v>
      </c>
      <c r="AW93" s="136">
        <v>0</v>
      </c>
      <c r="AX93" s="136">
        <v>0</v>
      </c>
      <c r="AY93" s="136">
        <v>0</v>
      </c>
      <c r="AZ93" s="136">
        <v>0</v>
      </c>
      <c r="BA93" s="136">
        <v>0</v>
      </c>
      <c r="BB93" s="136">
        <v>0</v>
      </c>
      <c r="BC93" s="136">
        <v>0</v>
      </c>
      <c r="BD93" s="136">
        <v>0</v>
      </c>
      <c r="BE93" s="136">
        <v>0</v>
      </c>
      <c r="BF93" s="136">
        <v>0</v>
      </c>
      <c r="BG93" s="136">
        <v>0</v>
      </c>
      <c r="BH93" s="136">
        <v>0</v>
      </c>
      <c r="BI93" s="136">
        <v>0</v>
      </c>
    </row>
    <row r="94" spans="1:61" x14ac:dyDescent="0.35">
      <c r="A94" s="137">
        <v>800</v>
      </c>
      <c r="B94" s="136">
        <v>5.2265732133415757E-4</v>
      </c>
      <c r="C94" s="136">
        <v>3.2520899994125361E-4</v>
      </c>
      <c r="D94" s="136">
        <v>1.6163661604223019E-4</v>
      </c>
      <c r="E94" s="136">
        <v>1.7731633568225493E-3</v>
      </c>
      <c r="F94" s="136">
        <v>1.1188738212264558E-3</v>
      </c>
      <c r="G94" s="136">
        <v>6.9494066058875027E-4</v>
      </c>
      <c r="H94" s="136">
        <v>0</v>
      </c>
      <c r="I94" s="136">
        <v>0</v>
      </c>
      <c r="J94" s="136">
        <v>0</v>
      </c>
      <c r="K94" s="136">
        <v>0</v>
      </c>
      <c r="L94" s="136">
        <v>0</v>
      </c>
      <c r="M94" s="136">
        <v>0</v>
      </c>
      <c r="N94" s="136">
        <v>0</v>
      </c>
      <c r="O94" s="136">
        <v>0</v>
      </c>
      <c r="P94" s="136">
        <v>0</v>
      </c>
      <c r="Q94" s="136">
        <v>0</v>
      </c>
      <c r="R94" s="136">
        <v>0</v>
      </c>
      <c r="S94" s="136">
        <v>0</v>
      </c>
      <c r="T94" s="136">
        <v>0</v>
      </c>
      <c r="U94" s="136">
        <v>0</v>
      </c>
      <c r="V94" s="136">
        <v>0</v>
      </c>
      <c r="W94" s="136">
        <v>0</v>
      </c>
      <c r="X94" s="136">
        <v>0</v>
      </c>
      <c r="Y94" s="136">
        <v>0</v>
      </c>
      <c r="Z94" s="136">
        <v>0</v>
      </c>
      <c r="AA94" s="136">
        <v>0</v>
      </c>
      <c r="AB94" s="136">
        <v>0</v>
      </c>
      <c r="AC94" s="136">
        <v>0</v>
      </c>
      <c r="AD94" s="136">
        <v>0</v>
      </c>
      <c r="AE94" s="136">
        <v>0</v>
      </c>
      <c r="AF94" s="136">
        <v>0</v>
      </c>
      <c r="AG94" s="136">
        <v>0</v>
      </c>
      <c r="AH94" s="136">
        <v>0</v>
      </c>
      <c r="AI94" s="136">
        <v>0</v>
      </c>
      <c r="AJ94" s="136">
        <v>0</v>
      </c>
      <c r="AK94" s="136">
        <v>0</v>
      </c>
      <c r="AL94" s="136">
        <v>0</v>
      </c>
      <c r="AM94" s="136">
        <v>0</v>
      </c>
      <c r="AN94" s="136">
        <v>0</v>
      </c>
      <c r="AO94" s="136">
        <v>0</v>
      </c>
      <c r="AP94" s="136">
        <v>0</v>
      </c>
      <c r="AQ94" s="136">
        <v>0</v>
      </c>
      <c r="AR94" s="136">
        <v>0</v>
      </c>
      <c r="AS94" s="136">
        <v>0</v>
      </c>
      <c r="AT94" s="136">
        <v>0</v>
      </c>
      <c r="AU94" s="136">
        <v>0</v>
      </c>
      <c r="AV94" s="136">
        <v>0</v>
      </c>
      <c r="AW94" s="136">
        <v>0</v>
      </c>
      <c r="AX94" s="136">
        <v>0</v>
      </c>
      <c r="AY94" s="136">
        <v>0</v>
      </c>
      <c r="AZ94" s="136">
        <v>0</v>
      </c>
      <c r="BA94" s="136">
        <v>0</v>
      </c>
      <c r="BB94" s="136">
        <v>0</v>
      </c>
      <c r="BC94" s="136">
        <v>0</v>
      </c>
      <c r="BD94" s="136">
        <v>0</v>
      </c>
      <c r="BE94" s="136">
        <v>0</v>
      </c>
      <c r="BF94" s="136">
        <v>0</v>
      </c>
      <c r="BG94" s="136">
        <v>0</v>
      </c>
      <c r="BH94" s="136">
        <v>0</v>
      </c>
      <c r="BI94" s="136">
        <v>0</v>
      </c>
    </row>
    <row r="95" spans="1:61" x14ac:dyDescent="0.35">
      <c r="A95" s="138">
        <v>825</v>
      </c>
      <c r="B95" s="136">
        <v>8.5173785698899754E-4</v>
      </c>
      <c r="C95" s="136">
        <v>4.626485177735691E-4</v>
      </c>
      <c r="D95" s="136">
        <v>3.6779589279070348E-4</v>
      </c>
      <c r="E95" s="136">
        <v>2.7642764995006557E-3</v>
      </c>
      <c r="F95" s="136">
        <v>1.3618126872539994E-3</v>
      </c>
      <c r="G95" s="136">
        <v>1.451825892594882E-3</v>
      </c>
      <c r="H95" s="136">
        <v>0</v>
      </c>
      <c r="I95" s="136">
        <v>0</v>
      </c>
      <c r="J95" s="136">
        <v>0</v>
      </c>
      <c r="K95" s="136">
        <v>0</v>
      </c>
      <c r="L95" s="136">
        <v>0</v>
      </c>
      <c r="M95" s="136">
        <v>0</v>
      </c>
      <c r="N95" s="136">
        <v>0</v>
      </c>
      <c r="O95" s="136">
        <v>0</v>
      </c>
      <c r="P95" s="136">
        <v>0</v>
      </c>
      <c r="Q95" s="136">
        <v>0</v>
      </c>
      <c r="R95" s="136">
        <v>0</v>
      </c>
      <c r="S95" s="136">
        <v>0</v>
      </c>
      <c r="T95" s="136">
        <v>0</v>
      </c>
      <c r="U95" s="136">
        <v>0</v>
      </c>
      <c r="V95" s="136">
        <v>0</v>
      </c>
      <c r="W95" s="136">
        <v>0</v>
      </c>
      <c r="X95" s="136">
        <v>0</v>
      </c>
      <c r="Y95" s="136">
        <v>0</v>
      </c>
      <c r="Z95" s="136">
        <v>0</v>
      </c>
      <c r="AA95" s="136">
        <v>0</v>
      </c>
      <c r="AB95" s="136">
        <v>0</v>
      </c>
      <c r="AC95" s="136">
        <v>0</v>
      </c>
      <c r="AD95" s="136">
        <v>0</v>
      </c>
      <c r="AE95" s="136">
        <v>0</v>
      </c>
      <c r="AF95" s="136">
        <v>0</v>
      </c>
      <c r="AG95" s="136">
        <v>0</v>
      </c>
      <c r="AH95" s="136">
        <v>0</v>
      </c>
      <c r="AI95" s="136">
        <v>0</v>
      </c>
      <c r="AJ95" s="136">
        <v>0</v>
      </c>
      <c r="AK95" s="136">
        <v>0</v>
      </c>
      <c r="AL95" s="136">
        <v>0</v>
      </c>
      <c r="AM95" s="136">
        <v>0</v>
      </c>
      <c r="AN95" s="136">
        <v>0</v>
      </c>
      <c r="AO95" s="136">
        <v>0</v>
      </c>
      <c r="AP95" s="136">
        <v>0</v>
      </c>
      <c r="AQ95" s="136">
        <v>0</v>
      </c>
      <c r="AR95" s="136">
        <v>0</v>
      </c>
      <c r="AS95" s="136">
        <v>0</v>
      </c>
      <c r="AT95" s="136">
        <v>0</v>
      </c>
      <c r="AU95" s="136">
        <v>0</v>
      </c>
      <c r="AV95" s="136">
        <v>0</v>
      </c>
      <c r="AW95" s="136">
        <v>0</v>
      </c>
      <c r="AX95" s="136">
        <v>0</v>
      </c>
      <c r="AY95" s="136">
        <v>0</v>
      </c>
      <c r="AZ95" s="136">
        <v>0</v>
      </c>
      <c r="BA95" s="136">
        <v>0</v>
      </c>
      <c r="BB95" s="136">
        <v>0</v>
      </c>
      <c r="BC95" s="136">
        <v>0</v>
      </c>
      <c r="BD95" s="136">
        <v>2.7907319935434959E-6</v>
      </c>
      <c r="BE95" s="136">
        <v>0</v>
      </c>
      <c r="BF95" s="136">
        <v>1.9680306544063959E-6</v>
      </c>
      <c r="BG95" s="136">
        <v>0</v>
      </c>
      <c r="BH95" s="136">
        <v>0</v>
      </c>
      <c r="BI95" s="136">
        <v>0</v>
      </c>
    </row>
    <row r="96" spans="1:61" x14ac:dyDescent="0.35">
      <c r="A96" s="138">
        <v>850</v>
      </c>
      <c r="B96" s="136">
        <v>1.2437308479896158E-3</v>
      </c>
      <c r="C96" s="136">
        <v>7.4333485700857967E-4</v>
      </c>
      <c r="D96" s="136">
        <v>7.5978888379132166E-4</v>
      </c>
      <c r="E96" s="136">
        <v>3.4630886958029921E-3</v>
      </c>
      <c r="F96" s="136">
        <v>2.2300045710257391E-3</v>
      </c>
      <c r="G96" s="136">
        <v>2.3742192763568305E-3</v>
      </c>
      <c r="H96" s="136">
        <v>0</v>
      </c>
      <c r="I96" s="136">
        <v>0</v>
      </c>
      <c r="J96" s="136">
        <v>0</v>
      </c>
      <c r="K96" s="136">
        <v>0</v>
      </c>
      <c r="L96" s="136">
        <v>0</v>
      </c>
      <c r="M96" s="136">
        <v>0</v>
      </c>
      <c r="N96" s="136">
        <v>0</v>
      </c>
      <c r="O96" s="136">
        <v>0</v>
      </c>
      <c r="P96" s="136">
        <v>0</v>
      </c>
      <c r="Q96" s="136">
        <v>0</v>
      </c>
      <c r="R96" s="136">
        <v>0</v>
      </c>
      <c r="S96" s="136">
        <v>0</v>
      </c>
      <c r="T96" s="136">
        <v>0</v>
      </c>
      <c r="U96" s="136">
        <v>0</v>
      </c>
      <c r="V96" s="136">
        <v>0</v>
      </c>
      <c r="W96" s="136">
        <v>0</v>
      </c>
      <c r="X96" s="136">
        <v>0</v>
      </c>
      <c r="Y96" s="136">
        <v>0</v>
      </c>
      <c r="Z96" s="136">
        <v>0</v>
      </c>
      <c r="AA96" s="136">
        <v>0</v>
      </c>
      <c r="AB96" s="136">
        <v>0</v>
      </c>
      <c r="AC96" s="136">
        <v>0</v>
      </c>
      <c r="AD96" s="136">
        <v>0</v>
      </c>
      <c r="AE96" s="136">
        <v>0</v>
      </c>
      <c r="AF96" s="136">
        <v>0</v>
      </c>
      <c r="AG96" s="136">
        <v>0</v>
      </c>
      <c r="AH96" s="136">
        <v>0</v>
      </c>
      <c r="AI96" s="136">
        <v>0</v>
      </c>
      <c r="AJ96" s="136">
        <v>0</v>
      </c>
      <c r="AK96" s="136">
        <v>0</v>
      </c>
      <c r="AL96" s="136">
        <v>0</v>
      </c>
      <c r="AM96" s="136">
        <v>0</v>
      </c>
      <c r="AN96" s="136">
        <v>0</v>
      </c>
      <c r="AO96" s="136">
        <v>0</v>
      </c>
      <c r="AP96" s="136">
        <v>0</v>
      </c>
      <c r="AQ96" s="136">
        <v>0</v>
      </c>
      <c r="AR96" s="136">
        <v>0</v>
      </c>
      <c r="AS96" s="136">
        <v>0</v>
      </c>
      <c r="AT96" s="136">
        <v>0</v>
      </c>
      <c r="AU96" s="136">
        <v>0</v>
      </c>
      <c r="AV96" s="136">
        <v>0</v>
      </c>
      <c r="AW96" s="136">
        <v>0</v>
      </c>
      <c r="AX96" s="136">
        <v>0</v>
      </c>
      <c r="AY96" s="136">
        <v>0</v>
      </c>
      <c r="AZ96" s="136">
        <v>0</v>
      </c>
      <c r="BA96" s="136">
        <v>0</v>
      </c>
      <c r="BB96" s="136">
        <v>0</v>
      </c>
      <c r="BC96" s="136">
        <v>0</v>
      </c>
      <c r="BD96" s="136">
        <v>1.8389794639535171E-6</v>
      </c>
      <c r="BE96" s="136">
        <v>3.0649657732558621E-6</v>
      </c>
      <c r="BF96" s="136">
        <v>3.7102217255202544E-6</v>
      </c>
      <c r="BG96" s="136">
        <v>0</v>
      </c>
      <c r="BH96" s="136">
        <v>0</v>
      </c>
      <c r="BI96" s="136">
        <v>0</v>
      </c>
    </row>
    <row r="97" spans="1:61" x14ac:dyDescent="0.35">
      <c r="A97" s="138">
        <v>875</v>
      </c>
      <c r="B97" s="136">
        <v>1.8525298389510698E-3</v>
      </c>
      <c r="C97" s="136">
        <v>1.2485702676315986E-3</v>
      </c>
      <c r="D97" s="136">
        <v>1.1604928301475093E-3</v>
      </c>
      <c r="E97" s="136">
        <v>4.9681482044596865E-3</v>
      </c>
      <c r="F97" s="136">
        <v>4.138671677823811E-3</v>
      </c>
      <c r="G97" s="136">
        <v>2.8058955084217085E-3</v>
      </c>
      <c r="H97" s="136">
        <v>1.4518258925948821E-5</v>
      </c>
      <c r="I97" s="136">
        <v>5.8073035703795287E-6</v>
      </c>
      <c r="J97" s="136">
        <v>5.323361606181235E-6</v>
      </c>
      <c r="K97" s="136">
        <v>4.8394196419829404E-6</v>
      </c>
      <c r="L97" s="136">
        <v>0</v>
      </c>
      <c r="M97" s="136">
        <v>0</v>
      </c>
      <c r="N97" s="136">
        <v>0</v>
      </c>
      <c r="O97" s="136">
        <v>0</v>
      </c>
      <c r="P97" s="136">
        <v>0</v>
      </c>
      <c r="Q97" s="136">
        <v>0</v>
      </c>
      <c r="R97" s="136">
        <v>0</v>
      </c>
      <c r="S97" s="136">
        <v>0</v>
      </c>
      <c r="T97" s="136">
        <v>0</v>
      </c>
      <c r="U97" s="136">
        <v>0</v>
      </c>
      <c r="V97" s="136">
        <v>0</v>
      </c>
      <c r="W97" s="136">
        <v>0</v>
      </c>
      <c r="X97" s="136">
        <v>0</v>
      </c>
      <c r="Y97" s="136">
        <v>0</v>
      </c>
      <c r="Z97" s="136">
        <v>0</v>
      </c>
      <c r="AA97" s="136">
        <v>0</v>
      </c>
      <c r="AB97" s="136">
        <v>0</v>
      </c>
      <c r="AC97" s="136">
        <v>0</v>
      </c>
      <c r="AD97" s="136">
        <v>0</v>
      </c>
      <c r="AE97" s="136">
        <v>0</v>
      </c>
      <c r="AF97" s="136">
        <v>3.387593749388058E-6</v>
      </c>
      <c r="AG97" s="136">
        <v>0</v>
      </c>
      <c r="AH97" s="136">
        <v>3.387593749388058E-6</v>
      </c>
      <c r="AI97" s="136">
        <v>0</v>
      </c>
      <c r="AJ97" s="136">
        <v>0</v>
      </c>
      <c r="AK97" s="136">
        <v>0</v>
      </c>
      <c r="AL97" s="136">
        <v>0</v>
      </c>
      <c r="AM97" s="136">
        <v>0</v>
      </c>
      <c r="AN97" s="136">
        <v>0</v>
      </c>
      <c r="AO97" s="136">
        <v>0</v>
      </c>
      <c r="AP97" s="136">
        <v>0</v>
      </c>
      <c r="AQ97" s="136">
        <v>0</v>
      </c>
      <c r="AR97" s="136">
        <v>0</v>
      </c>
      <c r="AS97" s="136">
        <v>0</v>
      </c>
      <c r="AT97" s="136">
        <v>0</v>
      </c>
      <c r="AU97" s="136">
        <v>0</v>
      </c>
      <c r="AV97" s="136">
        <v>0</v>
      </c>
      <c r="AW97" s="136">
        <v>0</v>
      </c>
      <c r="AX97" s="136">
        <v>0</v>
      </c>
      <c r="AY97" s="136">
        <v>0</v>
      </c>
      <c r="AZ97" s="136">
        <v>0</v>
      </c>
      <c r="BA97" s="136">
        <v>3.1456227672889112E-6</v>
      </c>
      <c r="BB97" s="136">
        <v>0</v>
      </c>
      <c r="BC97" s="136">
        <v>0</v>
      </c>
      <c r="BD97" s="136">
        <v>8.0656994033049007E-6</v>
      </c>
      <c r="BE97" s="136">
        <v>2.7423377971236662E-6</v>
      </c>
      <c r="BF97" s="136">
        <v>1.2905119045287841E-5</v>
      </c>
      <c r="BG97" s="136">
        <v>3.3184591830740162E-6</v>
      </c>
      <c r="BH97" s="136">
        <v>0</v>
      </c>
      <c r="BI97" s="136">
        <v>2.4888443873055125E-6</v>
      </c>
    </row>
    <row r="98" spans="1:61" x14ac:dyDescent="0.35">
      <c r="A98" s="137">
        <v>900</v>
      </c>
      <c r="B98" s="136">
        <v>3.168851981570429E-3</v>
      </c>
      <c r="C98" s="136">
        <v>1.861240794306639E-3</v>
      </c>
      <c r="D98" s="136">
        <v>1.8602729103782422E-3</v>
      </c>
      <c r="E98" s="136">
        <v>7.0084475255196947E-3</v>
      </c>
      <c r="F98" s="136">
        <v>4.0534978921249109E-3</v>
      </c>
      <c r="G98" s="136">
        <v>4.0302686778433926E-3</v>
      </c>
      <c r="H98" s="136">
        <v>7.7430714271727043E-6</v>
      </c>
      <c r="I98" s="136">
        <v>1.1130665176560763E-5</v>
      </c>
      <c r="J98" s="136">
        <v>6.2912455345778224E-6</v>
      </c>
      <c r="K98" s="136">
        <v>6.7751874987761161E-6</v>
      </c>
      <c r="L98" s="136">
        <v>5.323361606181235E-6</v>
      </c>
      <c r="M98" s="136">
        <v>9.1948973197675863E-6</v>
      </c>
      <c r="N98" s="136">
        <v>0</v>
      </c>
      <c r="O98" s="136">
        <v>0</v>
      </c>
      <c r="P98" s="136">
        <v>0</v>
      </c>
      <c r="Q98" s="136">
        <v>4.8394196419829404E-6</v>
      </c>
      <c r="R98" s="136">
        <v>3.5489077374541566E-6</v>
      </c>
      <c r="S98" s="136">
        <v>0</v>
      </c>
      <c r="T98" s="136">
        <v>3.2262797613219603E-6</v>
      </c>
      <c r="U98" s="136">
        <v>3.5489077374541566E-6</v>
      </c>
      <c r="V98" s="136">
        <v>0</v>
      </c>
      <c r="W98" s="136">
        <v>4.1941636897185485E-6</v>
      </c>
      <c r="X98" s="136">
        <v>4.1941636897185485E-6</v>
      </c>
      <c r="Y98" s="136">
        <v>0</v>
      </c>
      <c r="Z98" s="136">
        <v>8.7109553555692934E-6</v>
      </c>
      <c r="AA98" s="136">
        <v>5.323361606181235E-6</v>
      </c>
      <c r="AB98" s="136">
        <v>5.2749674097614057E-6</v>
      </c>
      <c r="AC98" s="136">
        <v>0</v>
      </c>
      <c r="AD98" s="136">
        <v>0</v>
      </c>
      <c r="AE98" s="136">
        <v>0</v>
      </c>
      <c r="AF98" s="136">
        <v>4.3554776777846467E-6</v>
      </c>
      <c r="AG98" s="136">
        <v>3.8715357135863522E-6</v>
      </c>
      <c r="AH98" s="136">
        <v>4.8394196419829404E-6</v>
      </c>
      <c r="AI98" s="136">
        <v>0</v>
      </c>
      <c r="AJ98" s="136">
        <v>0</v>
      </c>
      <c r="AK98" s="136">
        <v>0</v>
      </c>
      <c r="AL98" s="136">
        <v>2.6616808030906175E-6</v>
      </c>
      <c r="AM98" s="136">
        <v>2.9036517851897643E-6</v>
      </c>
      <c r="AN98" s="136">
        <v>3.1456227672889112E-6</v>
      </c>
      <c r="AO98" s="136">
        <v>4.8716824395961602E-6</v>
      </c>
      <c r="AP98" s="136">
        <v>3.5489077374541566E-6</v>
      </c>
      <c r="AQ98" s="136">
        <v>4.8394196419829404E-6</v>
      </c>
      <c r="AR98" s="136">
        <v>3.2262797613219603E-6</v>
      </c>
      <c r="AS98" s="136">
        <v>4.1941636897185485E-6</v>
      </c>
      <c r="AT98" s="136">
        <v>0</v>
      </c>
      <c r="AU98" s="136">
        <v>0</v>
      </c>
      <c r="AV98" s="136">
        <v>0</v>
      </c>
      <c r="AW98" s="136">
        <v>0</v>
      </c>
      <c r="AX98" s="136">
        <v>0</v>
      </c>
      <c r="AY98" s="136">
        <v>0</v>
      </c>
      <c r="AZ98" s="136">
        <v>0</v>
      </c>
      <c r="BA98" s="136">
        <v>4.7910254455631111E-6</v>
      </c>
      <c r="BB98" s="136">
        <v>2.4197098209914702E-6</v>
      </c>
      <c r="BC98" s="136">
        <v>2.4197098209914702E-6</v>
      </c>
      <c r="BD98" s="136">
        <v>3.5327763386475462E-5</v>
      </c>
      <c r="BE98" s="136">
        <v>3.5005135410343272E-5</v>
      </c>
      <c r="BF98" s="136">
        <v>4.8700692997154993E-5</v>
      </c>
      <c r="BG98" s="136">
        <v>6.6369183661480324E-6</v>
      </c>
      <c r="BH98" s="136">
        <v>5.5998998714374023E-6</v>
      </c>
      <c r="BI98" s="136">
        <v>9.6788392839658808E-6</v>
      </c>
    </row>
    <row r="99" spans="1:61" x14ac:dyDescent="0.35">
      <c r="A99" s="138">
        <v>925</v>
      </c>
      <c r="B99" s="139">
        <v>5.8750554453672896E-3</v>
      </c>
      <c r="C99" s="139">
        <v>3.7757152046750905E-3</v>
      </c>
      <c r="D99" s="136">
        <v>2.039331437131611E-3</v>
      </c>
      <c r="E99" s="136">
        <v>9.6498027661139837E-3</v>
      </c>
      <c r="F99" s="136">
        <v>5.9176423382167392E-3</v>
      </c>
      <c r="G99" s="136">
        <v>1.5631325443604897E-3</v>
      </c>
      <c r="H99" s="136">
        <v>2.3229214281518115E-5</v>
      </c>
      <c r="I99" s="136">
        <v>2.7100749995104464E-5</v>
      </c>
      <c r="J99" s="136">
        <v>5.8073035703795287E-6</v>
      </c>
      <c r="K99" s="136">
        <v>1.2582491069155645E-5</v>
      </c>
      <c r="L99" s="136">
        <v>1.064672321236247E-5</v>
      </c>
      <c r="M99" s="136">
        <v>5.8073035703795287E-6</v>
      </c>
      <c r="N99" s="136">
        <v>0</v>
      </c>
      <c r="O99" s="136">
        <v>0</v>
      </c>
      <c r="P99" s="136">
        <v>0</v>
      </c>
      <c r="Q99" s="136">
        <v>9.0335833317014881E-6</v>
      </c>
      <c r="R99" s="136">
        <v>5.1620476181151359E-6</v>
      </c>
      <c r="S99" s="136">
        <v>0</v>
      </c>
      <c r="T99" s="136">
        <v>5.1620476181151359E-6</v>
      </c>
      <c r="U99" s="136">
        <v>4.5167916658507441E-6</v>
      </c>
      <c r="V99" s="136">
        <v>0</v>
      </c>
      <c r="W99" s="136">
        <v>8.7109553555692934E-6</v>
      </c>
      <c r="X99" s="136">
        <v>6.4525595226439206E-6</v>
      </c>
      <c r="Y99" s="136">
        <v>5.9363547608324071E-6</v>
      </c>
      <c r="Z99" s="136">
        <v>2.0325562496328351E-5</v>
      </c>
      <c r="AA99" s="136">
        <v>1.3066433033353939E-5</v>
      </c>
      <c r="AB99" s="136">
        <v>6.7751874987761161E-6</v>
      </c>
      <c r="AC99" s="136">
        <v>2.6616808030906175E-6</v>
      </c>
      <c r="AD99" s="136">
        <v>0</v>
      </c>
      <c r="AE99" s="136">
        <v>0</v>
      </c>
      <c r="AF99" s="136">
        <v>1.3792345979651381E-5</v>
      </c>
      <c r="AG99" s="136">
        <v>1.3550374997552232E-5</v>
      </c>
      <c r="AH99" s="136">
        <v>8.4689843734701462E-6</v>
      </c>
      <c r="AI99" s="136">
        <v>2.4197098209914702E-6</v>
      </c>
      <c r="AJ99" s="136">
        <v>0</v>
      </c>
      <c r="AK99" s="136">
        <v>0</v>
      </c>
      <c r="AL99" s="136">
        <v>4.1135066956854994E-6</v>
      </c>
      <c r="AM99" s="136">
        <v>4.1135066956854994E-6</v>
      </c>
      <c r="AN99" s="136">
        <v>3.6295647314872053E-6</v>
      </c>
      <c r="AO99" s="136">
        <v>1.5163514878213214E-5</v>
      </c>
      <c r="AP99" s="136">
        <v>1.3227747021420036E-5</v>
      </c>
      <c r="AQ99" s="136">
        <v>6.9042386892289953E-6</v>
      </c>
      <c r="AR99" s="136">
        <v>5.8073035703795287E-6</v>
      </c>
      <c r="AS99" s="136">
        <v>5.8073035703795287E-6</v>
      </c>
      <c r="AT99" s="136">
        <v>0</v>
      </c>
      <c r="AU99" s="136">
        <v>1.9357678567931761E-6</v>
      </c>
      <c r="AV99" s="136">
        <v>0</v>
      </c>
      <c r="AW99" s="136">
        <v>1.9357678567931761E-6</v>
      </c>
      <c r="AX99" s="136">
        <v>1.9357678567931761E-6</v>
      </c>
      <c r="AY99" s="136">
        <v>0</v>
      </c>
      <c r="AZ99" s="136">
        <v>0</v>
      </c>
      <c r="BA99" s="136">
        <v>7.2591294629744106E-6</v>
      </c>
      <c r="BB99" s="136">
        <v>3.6295647314872053E-6</v>
      </c>
      <c r="BC99" s="136">
        <v>3.1456227672889112E-6</v>
      </c>
      <c r="BD99" s="136">
        <v>1.1775921128825155E-4</v>
      </c>
      <c r="BE99" s="136">
        <v>1.6655669267824622E-4</v>
      </c>
      <c r="BF99" s="136">
        <v>1.3163221426193598E-4</v>
      </c>
      <c r="BG99" s="136">
        <v>1.4518258925948821E-5</v>
      </c>
      <c r="BH99" s="136">
        <v>2.0947773593154729E-5</v>
      </c>
      <c r="BI99" s="136">
        <v>1.3992836221962102E-5</v>
      </c>
    </row>
    <row r="100" spans="1:61" x14ac:dyDescent="0.35">
      <c r="A100" s="138">
        <v>950</v>
      </c>
      <c r="B100" s="136">
        <v>8.6277173377271865E-3</v>
      </c>
      <c r="C100" s="136">
        <v>4.5703479098886885E-3</v>
      </c>
      <c r="D100" s="136">
        <v>3.7970086510998153E-3</v>
      </c>
      <c r="E100" s="136">
        <v>1.1403608444368602E-2</v>
      </c>
      <c r="F100" s="136">
        <v>8.0431154449756466E-3</v>
      </c>
      <c r="G100" s="136">
        <v>4.0380117492705651E-3</v>
      </c>
      <c r="H100" s="136">
        <v>8.3238017842106568E-5</v>
      </c>
      <c r="I100" s="136">
        <v>2.274527231731982E-5</v>
      </c>
      <c r="J100" s="136">
        <v>2.1728994192503404E-5</v>
      </c>
      <c r="K100" s="136">
        <v>1.3550374997552232E-5</v>
      </c>
      <c r="L100" s="136">
        <v>9.6788392839658808E-6</v>
      </c>
      <c r="M100" s="136">
        <v>8.2270133913709989E-6</v>
      </c>
      <c r="N100" s="136">
        <v>9.1948973197675863E-6</v>
      </c>
      <c r="O100" s="136">
        <v>0</v>
      </c>
      <c r="P100" s="136">
        <v>0</v>
      </c>
      <c r="Q100" s="136">
        <v>1.9357678567931762E-5</v>
      </c>
      <c r="R100" s="136">
        <v>5.8073035703795287E-6</v>
      </c>
      <c r="S100" s="136">
        <v>5.7750407727663089E-6</v>
      </c>
      <c r="T100" s="136">
        <v>1.3227747021420036E-5</v>
      </c>
      <c r="U100" s="136">
        <v>3.903798511199572E-6</v>
      </c>
      <c r="V100" s="136">
        <v>5.8073035703795287E-6</v>
      </c>
      <c r="W100" s="136">
        <v>1.2259863093023448E-5</v>
      </c>
      <c r="X100" s="136">
        <v>6.9042386892289953E-6</v>
      </c>
      <c r="Y100" s="136">
        <v>6.1299315465117242E-6</v>
      </c>
      <c r="Z100" s="136">
        <v>3.0972285708690817E-5</v>
      </c>
      <c r="AA100" s="136">
        <v>8.3721959806304876E-6</v>
      </c>
      <c r="AB100" s="136">
        <v>9.0013205340882692E-6</v>
      </c>
      <c r="AC100" s="136">
        <v>4.3554776777846467E-6</v>
      </c>
      <c r="AD100" s="136">
        <v>0</v>
      </c>
      <c r="AE100" s="136">
        <v>0</v>
      </c>
      <c r="AF100" s="136">
        <v>2.1535417406824087E-5</v>
      </c>
      <c r="AG100" s="136">
        <v>3.4601850440178026E-5</v>
      </c>
      <c r="AH100" s="136">
        <v>1.209854910495735E-5</v>
      </c>
      <c r="AI100" s="136">
        <v>2.6616808030906175E-6</v>
      </c>
      <c r="AJ100" s="136">
        <v>0</v>
      </c>
      <c r="AK100" s="136">
        <v>0</v>
      </c>
      <c r="AL100" s="136">
        <v>5.8073035703795287E-6</v>
      </c>
      <c r="AM100" s="136">
        <v>5.5653325882803814E-6</v>
      </c>
      <c r="AN100" s="136">
        <v>3.1456227672889112E-6</v>
      </c>
      <c r="AO100" s="136">
        <v>3.2908053565483996E-5</v>
      </c>
      <c r="AP100" s="136">
        <v>1.1291979164626861E-5</v>
      </c>
      <c r="AQ100" s="136">
        <v>1.2259863093023448E-5</v>
      </c>
      <c r="AR100" s="136">
        <v>8.3883273794370971E-6</v>
      </c>
      <c r="AS100" s="136">
        <v>4.8394196419829404E-6</v>
      </c>
      <c r="AT100" s="136">
        <v>3.5489077374541566E-6</v>
      </c>
      <c r="AU100" s="136">
        <v>0</v>
      </c>
      <c r="AV100" s="136">
        <v>2.3229214281518116E-6</v>
      </c>
      <c r="AW100" s="136">
        <v>4.4135507134884414E-6</v>
      </c>
      <c r="AX100" s="136">
        <v>2.2067753567442207E-6</v>
      </c>
      <c r="AY100" s="136">
        <v>1.9357678567931761E-6</v>
      </c>
      <c r="AZ100" s="136">
        <v>0</v>
      </c>
      <c r="BA100" s="136">
        <v>1.137263615865991E-5</v>
      </c>
      <c r="BB100" s="136">
        <v>4.8394196419829404E-6</v>
      </c>
      <c r="BC100" s="136">
        <v>3.387593749388058E-6</v>
      </c>
      <c r="BD100" s="136">
        <v>2.6068340471481439E-4</v>
      </c>
      <c r="BE100" s="136">
        <v>2.3793813239749456E-4</v>
      </c>
      <c r="BF100" s="136">
        <v>4.2806279873219773E-4</v>
      </c>
      <c r="BG100" s="136">
        <v>3.2631515300227828E-5</v>
      </c>
      <c r="BH100" s="136">
        <v>2.8759979586641475E-5</v>
      </c>
      <c r="BI100" s="136">
        <v>4.3416507645218382E-5</v>
      </c>
    </row>
    <row r="101" spans="1:61" x14ac:dyDescent="0.35">
      <c r="A101" s="138">
        <v>975</v>
      </c>
      <c r="B101" s="136">
        <v>9.5617253286298942E-3</v>
      </c>
      <c r="C101" s="136">
        <v>1.5958470211402943E-2</v>
      </c>
      <c r="D101" s="136">
        <v>6.2099432845925092E-3</v>
      </c>
      <c r="E101" s="136">
        <v>5.8450510435869955E-3</v>
      </c>
      <c r="F101" s="136">
        <v>1.3727497756448808E-2</v>
      </c>
      <c r="G101" s="136">
        <v>5.1181702133611577E-3</v>
      </c>
      <c r="H101" s="136">
        <v>1.5002200890147115E-4</v>
      </c>
      <c r="I101" s="136">
        <v>3.1456227672889111E-4</v>
      </c>
      <c r="J101" s="136">
        <v>6.9687642844554348E-5</v>
      </c>
      <c r="K101" s="136">
        <v>5.323361606181235E-6</v>
      </c>
      <c r="L101" s="136">
        <v>1.4760229908047969E-4</v>
      </c>
      <c r="M101" s="136">
        <v>1.8389794639535173E-5</v>
      </c>
      <c r="N101" s="136">
        <v>1.5486142854345409E-5</v>
      </c>
      <c r="O101" s="136">
        <v>6.5816107130967991E-5</v>
      </c>
      <c r="P101" s="136">
        <v>6.2912455345778224E-6</v>
      </c>
      <c r="Q101" s="136">
        <v>5.1620476181151359E-6</v>
      </c>
      <c r="R101" s="136">
        <v>5.5782377073256695E-5</v>
      </c>
      <c r="S101" s="136">
        <v>1.1195190771787204E-5</v>
      </c>
      <c r="T101" s="136">
        <v>3.5489077374541566E-6</v>
      </c>
      <c r="U101" s="136">
        <v>6.7751874987761169E-6</v>
      </c>
      <c r="V101" s="136">
        <v>7.0978154749083133E-6</v>
      </c>
      <c r="W101" s="136">
        <v>3.7102217255202544E-6</v>
      </c>
      <c r="X101" s="136">
        <v>9.3562113078336845E-6</v>
      </c>
      <c r="Y101" s="136">
        <v>1.1679132735985495E-5</v>
      </c>
      <c r="Z101" s="136">
        <v>6.5332165166769697E-6</v>
      </c>
      <c r="AA101" s="136">
        <v>1.6937968746940292E-5</v>
      </c>
      <c r="AB101" s="136">
        <v>8.8561379448287821E-6</v>
      </c>
      <c r="AC101" s="136">
        <v>3.6295647314872053E-6</v>
      </c>
      <c r="AD101" s="136">
        <v>0</v>
      </c>
      <c r="AE101" s="136">
        <v>0</v>
      </c>
      <c r="AF101" s="136">
        <v>7.7430714271727043E-6</v>
      </c>
      <c r="AG101" s="136">
        <v>4.1135066956854996E-5</v>
      </c>
      <c r="AH101" s="136">
        <v>2.1535417406824087E-5</v>
      </c>
      <c r="AI101" s="136">
        <v>0</v>
      </c>
      <c r="AJ101" s="136">
        <v>4.1135066956854994E-6</v>
      </c>
      <c r="AK101" s="136">
        <v>2.4197098209914702E-6</v>
      </c>
      <c r="AL101" s="136">
        <v>2.4197098209914702E-6</v>
      </c>
      <c r="AM101" s="136">
        <v>9.1948973197675863E-6</v>
      </c>
      <c r="AN101" s="136">
        <v>3.6295647314872053E-6</v>
      </c>
      <c r="AO101" s="136">
        <v>4.8394196419829404E-6</v>
      </c>
      <c r="AP101" s="136">
        <v>4.6781056539168426E-5</v>
      </c>
      <c r="AQ101" s="136">
        <v>1.3873002973684429E-5</v>
      </c>
      <c r="AR101" s="136">
        <v>3.2262797613219603E-6</v>
      </c>
      <c r="AS101" s="136">
        <v>4.1941636897185485E-6</v>
      </c>
      <c r="AT101" s="136">
        <v>3.8715357135863522E-6</v>
      </c>
      <c r="AU101" s="136">
        <v>0</v>
      </c>
      <c r="AV101" s="136">
        <v>4.2586892849449881E-6</v>
      </c>
      <c r="AW101" s="136">
        <v>8.5173785698899763E-6</v>
      </c>
      <c r="AX101" s="136">
        <v>0</v>
      </c>
      <c r="AY101" s="136">
        <v>5.4201499990208927E-6</v>
      </c>
      <c r="AZ101" s="136">
        <v>0</v>
      </c>
      <c r="BA101" s="136">
        <v>1.0162781248164175E-5</v>
      </c>
      <c r="BB101" s="136">
        <v>7.5011004450735579E-6</v>
      </c>
      <c r="BC101" s="136">
        <v>2.9036517851897643E-6</v>
      </c>
      <c r="BD101" s="136">
        <v>5.1184928413372901E-4</v>
      </c>
      <c r="BE101" s="136">
        <v>7.8608306384609554E-4</v>
      </c>
      <c r="BF101" s="136">
        <v>8.3286412038526393E-4</v>
      </c>
      <c r="BG101" s="136">
        <v>3.4567283157021006E-5</v>
      </c>
      <c r="BH101" s="136">
        <v>6.152976401949738E-5</v>
      </c>
      <c r="BI101" s="136">
        <v>7.0655526772950937E-5</v>
      </c>
    </row>
    <row r="102" spans="1:61" x14ac:dyDescent="0.35">
      <c r="A102" s="137">
        <v>1000</v>
      </c>
      <c r="B102" s="136">
        <v>2.8796482637655288E-2</v>
      </c>
      <c r="C102" s="136">
        <v>2.3106293022611749E-2</v>
      </c>
      <c r="D102" s="136">
        <v>8.1805549628079632E-3</v>
      </c>
      <c r="E102" s="136">
        <v>1.38997810957034E-2</v>
      </c>
      <c r="F102" s="136">
        <v>1.587136065784725E-2</v>
      </c>
      <c r="G102" s="136">
        <v>6.8564897487614299E-3</v>
      </c>
      <c r="H102" s="136">
        <v>5.1007483026500194E-4</v>
      </c>
      <c r="I102" s="136">
        <v>3.5182580797215977E-4</v>
      </c>
      <c r="J102" s="136">
        <v>1.3066433033353939E-4</v>
      </c>
      <c r="K102" s="136">
        <v>0</v>
      </c>
      <c r="L102" s="136">
        <v>5.1781790169217456E-5</v>
      </c>
      <c r="M102" s="136">
        <v>9.1948973197675863E-6</v>
      </c>
      <c r="N102" s="136">
        <v>2.0325562496328351E-5</v>
      </c>
      <c r="O102" s="136">
        <v>2.0325562496328351E-5</v>
      </c>
      <c r="P102" s="136">
        <v>1.209854910495735E-5</v>
      </c>
      <c r="Q102" s="136">
        <v>4.5167916658507441E-6</v>
      </c>
      <c r="R102" s="136">
        <v>2.0002934520196154E-5</v>
      </c>
      <c r="S102" s="136">
        <v>1.0711248807588906E-5</v>
      </c>
      <c r="T102" s="136">
        <v>0</v>
      </c>
      <c r="U102" s="136">
        <v>7.7430714271727043E-6</v>
      </c>
      <c r="V102" s="136">
        <v>6.2267199393513836E-6</v>
      </c>
      <c r="W102" s="136">
        <v>0</v>
      </c>
      <c r="X102" s="136">
        <v>1.1937235116891254E-5</v>
      </c>
      <c r="Y102" s="136">
        <v>4.9362080348225998E-6</v>
      </c>
      <c r="Z102" s="136">
        <v>5.8073035703795287E-6</v>
      </c>
      <c r="AA102" s="136">
        <v>2.3713156245716409E-5</v>
      </c>
      <c r="AB102" s="136">
        <v>7.7430714271727043E-6</v>
      </c>
      <c r="AC102" s="136">
        <v>0</v>
      </c>
      <c r="AD102" s="136">
        <v>3.6295647314872053E-6</v>
      </c>
      <c r="AE102" s="136">
        <v>3.6295647314872053E-6</v>
      </c>
      <c r="AF102" s="136">
        <v>5.0813906240820877E-6</v>
      </c>
      <c r="AG102" s="136">
        <v>2.6858779013005317E-5</v>
      </c>
      <c r="AH102" s="136">
        <v>1.8389794639535173E-5</v>
      </c>
      <c r="AI102" s="136">
        <v>0</v>
      </c>
      <c r="AJ102" s="136">
        <v>0</v>
      </c>
      <c r="AK102" s="136">
        <v>0</v>
      </c>
      <c r="AL102" s="136">
        <v>0</v>
      </c>
      <c r="AM102" s="136">
        <v>4.8394196419829404E-6</v>
      </c>
      <c r="AN102" s="136">
        <v>3.387593749388058E-6</v>
      </c>
      <c r="AO102" s="136">
        <v>0</v>
      </c>
      <c r="AP102" s="136">
        <v>3.0327029756426428E-5</v>
      </c>
      <c r="AQ102" s="136">
        <v>1.6454026782741998E-5</v>
      </c>
      <c r="AR102" s="136">
        <v>0</v>
      </c>
      <c r="AS102" s="136">
        <v>0</v>
      </c>
      <c r="AT102" s="136">
        <v>4.1941636897185485E-6</v>
      </c>
      <c r="AU102" s="136">
        <v>0</v>
      </c>
      <c r="AV102" s="136">
        <v>6.1944571417381638E-6</v>
      </c>
      <c r="AW102" s="136">
        <v>6.2331724988740277E-6</v>
      </c>
      <c r="AX102" s="136">
        <v>0</v>
      </c>
      <c r="AY102" s="136">
        <v>4.2586892849449881E-6</v>
      </c>
      <c r="AZ102" s="136">
        <v>2.5164982138311288E-6</v>
      </c>
      <c r="BA102" s="136">
        <v>7.7430714271727043E-6</v>
      </c>
      <c r="BB102" s="136">
        <v>4.1135066956854994E-6</v>
      </c>
      <c r="BC102" s="136">
        <v>2.6616808030906175E-6</v>
      </c>
      <c r="BD102" s="136">
        <v>1.0383781411814729E-3</v>
      </c>
      <c r="BE102" s="136">
        <v>8.6206195222522772E-4</v>
      </c>
      <c r="BF102" s="136">
        <v>1.1356504759853301E-3</v>
      </c>
      <c r="BG102" s="136">
        <v>8.1813845776037311E-5</v>
      </c>
      <c r="BH102" s="136">
        <v>5.6275536979630194E-5</v>
      </c>
      <c r="BI102" s="136">
        <v>7.9504751261148305E-5</v>
      </c>
    </row>
    <row r="103" spans="1:61" x14ac:dyDescent="0.35">
      <c r="A103" s="137">
        <v>1025</v>
      </c>
      <c r="B103" s="136">
        <v>7.8243736771580179E-3</v>
      </c>
      <c r="C103" s="136">
        <v>2.8460626914501672E-2</v>
      </c>
      <c r="D103" s="136">
        <v>1.0274087899929783E-2</v>
      </c>
      <c r="E103" s="136">
        <v>3.0114740548131444E-2</v>
      </c>
      <c r="F103" s="136">
        <v>1.5219974774036348E-2</v>
      </c>
      <c r="G103" s="136">
        <v>6.5274092131065902E-3</v>
      </c>
      <c r="H103" s="136">
        <v>4.258689284944988E-5</v>
      </c>
      <c r="I103" s="136">
        <v>4.4377478116983566E-4</v>
      </c>
      <c r="J103" s="136">
        <v>2.1922570978182717E-4</v>
      </c>
      <c r="K103" s="136">
        <v>0</v>
      </c>
      <c r="L103" s="136">
        <v>0</v>
      </c>
      <c r="M103" s="136">
        <v>1.0162781248164175E-5</v>
      </c>
      <c r="N103" s="136">
        <v>6.2912455345778224E-6</v>
      </c>
      <c r="O103" s="136">
        <v>3.339199552968229E-5</v>
      </c>
      <c r="P103" s="136">
        <v>2.41970982099147E-5</v>
      </c>
      <c r="Q103" s="136">
        <v>3.2262797613219603E-6</v>
      </c>
      <c r="R103" s="136">
        <v>1.0969351188494665E-5</v>
      </c>
      <c r="S103" s="136">
        <v>1.0324095236230272E-5</v>
      </c>
      <c r="T103" s="136">
        <v>0</v>
      </c>
      <c r="U103" s="136">
        <v>3.8715357135863522E-6</v>
      </c>
      <c r="V103" s="136">
        <v>5.1620476181151359E-6</v>
      </c>
      <c r="W103" s="136">
        <v>0</v>
      </c>
      <c r="X103" s="136">
        <v>5.8073035703795287E-6</v>
      </c>
      <c r="Y103" s="136">
        <v>3.8715357135863522E-6</v>
      </c>
      <c r="Z103" s="136">
        <v>0</v>
      </c>
      <c r="AA103" s="136">
        <v>1.1130665176560763E-5</v>
      </c>
      <c r="AB103" s="136">
        <v>7.2591294629744106E-6</v>
      </c>
      <c r="AC103" s="136">
        <v>0</v>
      </c>
      <c r="AD103" s="136">
        <v>2.9036517851897643E-6</v>
      </c>
      <c r="AE103" s="136">
        <v>2.9036517851897643E-6</v>
      </c>
      <c r="AF103" s="136">
        <v>3.7989444189566082E-6</v>
      </c>
      <c r="AG103" s="136">
        <v>1.2582491069155645E-5</v>
      </c>
      <c r="AH103" s="136">
        <v>1.5728113836444556E-5</v>
      </c>
      <c r="AI103" s="136">
        <v>0</v>
      </c>
      <c r="AJ103" s="136">
        <v>0</v>
      </c>
      <c r="AK103" s="136">
        <v>0</v>
      </c>
      <c r="AL103" s="136">
        <v>0</v>
      </c>
      <c r="AM103" s="136">
        <v>3.6295647314872053E-6</v>
      </c>
      <c r="AN103" s="136">
        <v>2.4197098209914702E-6</v>
      </c>
      <c r="AO103" s="136">
        <v>0</v>
      </c>
      <c r="AP103" s="136">
        <v>2.097081844859274E-5</v>
      </c>
      <c r="AQ103" s="136">
        <v>1.1614607140759057E-5</v>
      </c>
      <c r="AR103" s="136">
        <v>0</v>
      </c>
      <c r="AS103" s="136">
        <v>0</v>
      </c>
      <c r="AT103" s="136">
        <v>0</v>
      </c>
      <c r="AU103" s="136">
        <v>0</v>
      </c>
      <c r="AV103" s="136">
        <v>4.4522660706243053E-6</v>
      </c>
      <c r="AW103" s="136">
        <v>4.4522660706243053E-6</v>
      </c>
      <c r="AX103" s="136">
        <v>0</v>
      </c>
      <c r="AY103" s="136">
        <v>2.1293446424724941E-6</v>
      </c>
      <c r="AZ103" s="136">
        <v>0</v>
      </c>
      <c r="BA103" s="136">
        <v>3.8715357135863522E-6</v>
      </c>
      <c r="BB103" s="136">
        <v>2.4197098209914702E-6</v>
      </c>
      <c r="BC103" s="136">
        <v>0</v>
      </c>
      <c r="BD103" s="136">
        <v>7.6382173349297415E-5</v>
      </c>
      <c r="BE103" s="136">
        <v>6.3864207875368199E-4</v>
      </c>
      <c r="BF103" s="136">
        <v>1.2134522124296091E-3</v>
      </c>
      <c r="BG103" s="136">
        <v>6.208284055000973E-6</v>
      </c>
      <c r="BH103" s="136">
        <v>2.2123061220493442E-5</v>
      </c>
      <c r="BI103" s="136">
        <v>5.7243420908026776E-5</v>
      </c>
    </row>
    <row r="104" spans="1:61" x14ac:dyDescent="0.35">
      <c r="A104" s="138">
        <v>1050</v>
      </c>
      <c r="B104" s="136">
        <v>3.6934450707613803E-3</v>
      </c>
      <c r="C104" s="136">
        <v>1.9016015541207767E-2</v>
      </c>
      <c r="D104" s="136">
        <v>1.5633261211461691E-2</v>
      </c>
      <c r="E104" s="136">
        <v>4.3120196893996397E-2</v>
      </c>
      <c r="F104" s="136">
        <v>2.6646812432686465E-2</v>
      </c>
      <c r="G104" s="136">
        <v>7.4594814361525052E-3</v>
      </c>
      <c r="H104" s="136">
        <v>4.4522660706243051E-5</v>
      </c>
      <c r="I104" s="136">
        <v>2.2648483924480161E-4</v>
      </c>
      <c r="J104" s="136">
        <v>3.7215137046848817E-4</v>
      </c>
      <c r="K104" s="136">
        <v>0</v>
      </c>
      <c r="L104" s="136">
        <v>0</v>
      </c>
      <c r="M104" s="136">
        <v>1.3066433033353939E-5</v>
      </c>
      <c r="N104" s="136">
        <v>0</v>
      </c>
      <c r="O104" s="136">
        <v>3.7747473207466934E-5</v>
      </c>
      <c r="P104" s="136">
        <v>2.9520459816095934E-5</v>
      </c>
      <c r="Q104" s="136">
        <v>0</v>
      </c>
      <c r="R104" s="136">
        <v>1.1291979164626861E-5</v>
      </c>
      <c r="S104" s="136">
        <v>4.5167916658507441E-6</v>
      </c>
      <c r="T104" s="136">
        <v>0</v>
      </c>
      <c r="U104" s="136">
        <v>0</v>
      </c>
      <c r="V104" s="136">
        <v>4.5167916658507441E-6</v>
      </c>
      <c r="W104" s="136">
        <v>0</v>
      </c>
      <c r="X104" s="136">
        <v>0</v>
      </c>
      <c r="Y104" s="136">
        <v>8.0656994033049007E-6</v>
      </c>
      <c r="Z104" s="136">
        <v>0</v>
      </c>
      <c r="AA104" s="136">
        <v>5.3717558026010643E-6</v>
      </c>
      <c r="AB104" s="136">
        <v>5.8073035703795287E-6</v>
      </c>
      <c r="AC104" s="136">
        <v>0</v>
      </c>
      <c r="AD104" s="136">
        <v>0</v>
      </c>
      <c r="AE104" s="136">
        <v>0</v>
      </c>
      <c r="AF104" s="136">
        <v>0</v>
      </c>
      <c r="AG104" s="136">
        <v>8.4689843734701462E-6</v>
      </c>
      <c r="AH104" s="136">
        <v>9.7272334803857093E-6</v>
      </c>
      <c r="AI104" s="136">
        <v>0</v>
      </c>
      <c r="AJ104" s="136">
        <v>0</v>
      </c>
      <c r="AK104" s="136">
        <v>0</v>
      </c>
      <c r="AL104" s="136">
        <v>0</v>
      </c>
      <c r="AM104" s="136">
        <v>2.6616808030906175E-6</v>
      </c>
      <c r="AN104" s="136">
        <v>0</v>
      </c>
      <c r="AO104" s="136">
        <v>0</v>
      </c>
      <c r="AP104" s="136">
        <v>4.8394196419829404E-6</v>
      </c>
      <c r="AQ104" s="136">
        <v>5.1620476181151359E-6</v>
      </c>
      <c r="AR104" s="136">
        <v>0</v>
      </c>
      <c r="AS104" s="136">
        <v>0</v>
      </c>
      <c r="AT104" s="136">
        <v>0</v>
      </c>
      <c r="AU104" s="136">
        <v>0</v>
      </c>
      <c r="AV104" s="136">
        <v>0</v>
      </c>
      <c r="AW104" s="136">
        <v>0</v>
      </c>
      <c r="AX104" s="136">
        <v>0</v>
      </c>
      <c r="AY104" s="136">
        <v>0</v>
      </c>
      <c r="AZ104" s="136">
        <v>0</v>
      </c>
      <c r="BA104" s="136">
        <v>0</v>
      </c>
      <c r="BB104" s="136">
        <v>0</v>
      </c>
      <c r="BC104" s="136">
        <v>0</v>
      </c>
      <c r="BD104" s="136">
        <v>2.3390528269584213E-5</v>
      </c>
      <c r="BE104" s="136">
        <v>3.5247106392442417E-4</v>
      </c>
      <c r="BF104" s="136">
        <v>4.778120326517823E-4</v>
      </c>
      <c r="BG104" s="136">
        <v>0</v>
      </c>
      <c r="BH104" s="136">
        <v>1.3965182395436485E-5</v>
      </c>
      <c r="BI104" s="136">
        <v>3.0004401780294232E-5</v>
      </c>
    </row>
    <row r="105" spans="1:61" x14ac:dyDescent="0.35">
      <c r="A105" s="138">
        <v>1075</v>
      </c>
      <c r="B105" s="136">
        <v>7.7817867843085688E-4</v>
      </c>
      <c r="C105" s="136">
        <v>2.9110077030455782E-2</v>
      </c>
      <c r="D105" s="136">
        <v>2.2774308835171717E-2</v>
      </c>
      <c r="E105" s="136">
        <v>4.2114565492392342E-2</v>
      </c>
      <c r="F105" s="136">
        <v>1.4367269033118954E-2</v>
      </c>
      <c r="G105" s="136">
        <v>7.9037401592865382E-3</v>
      </c>
      <c r="H105" s="136">
        <v>0</v>
      </c>
      <c r="I105" s="136">
        <v>3.6295647314872051E-4</v>
      </c>
      <c r="J105" s="136">
        <v>5.4491865168727904E-4</v>
      </c>
      <c r="K105" s="136">
        <v>0</v>
      </c>
      <c r="L105" s="136">
        <v>0</v>
      </c>
      <c r="M105" s="136">
        <v>9.2916857126072459E-5</v>
      </c>
      <c r="N105" s="136">
        <v>0</v>
      </c>
      <c r="O105" s="136">
        <v>4.3070834813648174E-5</v>
      </c>
      <c r="P105" s="136">
        <v>3.4843821422277174E-5</v>
      </c>
      <c r="Q105" s="136">
        <v>0</v>
      </c>
      <c r="R105" s="136">
        <v>7.4204434510405088E-6</v>
      </c>
      <c r="S105" s="136">
        <v>0</v>
      </c>
      <c r="T105" s="136">
        <v>0</v>
      </c>
      <c r="U105" s="136">
        <v>0</v>
      </c>
      <c r="V105" s="136">
        <v>0</v>
      </c>
      <c r="W105" s="136">
        <v>0</v>
      </c>
      <c r="X105" s="136">
        <v>0</v>
      </c>
      <c r="Y105" s="136">
        <v>3.8715357135863522E-6</v>
      </c>
      <c r="Z105" s="136">
        <v>0</v>
      </c>
      <c r="AA105" s="136">
        <v>0</v>
      </c>
      <c r="AB105" s="136">
        <v>0</v>
      </c>
      <c r="AC105" s="136">
        <v>0</v>
      </c>
      <c r="AD105" s="136">
        <v>0</v>
      </c>
      <c r="AE105" s="136">
        <v>0</v>
      </c>
      <c r="AF105" s="136">
        <v>0</v>
      </c>
      <c r="AG105" s="136">
        <v>4.5974486598837931E-6</v>
      </c>
      <c r="AH105" s="136">
        <v>5.5653325882803814E-6</v>
      </c>
      <c r="AI105" s="136">
        <v>0</v>
      </c>
      <c r="AJ105" s="136">
        <v>0</v>
      </c>
      <c r="AK105" s="136">
        <v>0</v>
      </c>
      <c r="AL105" s="136">
        <v>0</v>
      </c>
      <c r="AM105" s="136">
        <v>0</v>
      </c>
      <c r="AN105" s="136">
        <v>0</v>
      </c>
      <c r="AO105" s="136">
        <v>0</v>
      </c>
      <c r="AP105" s="136">
        <v>0</v>
      </c>
      <c r="AQ105" s="136">
        <v>0</v>
      </c>
      <c r="AR105" s="136">
        <v>0</v>
      </c>
      <c r="AS105" s="136">
        <v>0</v>
      </c>
      <c r="AT105" s="136">
        <v>0</v>
      </c>
      <c r="AU105" s="136">
        <v>0</v>
      </c>
      <c r="AV105" s="136">
        <v>0</v>
      </c>
      <c r="AW105" s="136">
        <v>0</v>
      </c>
      <c r="AX105" s="136">
        <v>0</v>
      </c>
      <c r="AY105" s="136">
        <v>0</v>
      </c>
      <c r="AZ105" s="136">
        <v>0</v>
      </c>
      <c r="BA105" s="136">
        <v>0</v>
      </c>
      <c r="BB105" s="136">
        <v>0</v>
      </c>
      <c r="BC105" s="136">
        <v>0</v>
      </c>
      <c r="BD105" s="136">
        <v>4.1941636897185485E-6</v>
      </c>
      <c r="BE105" s="136">
        <v>2.4097083537313719E-4</v>
      </c>
      <c r="BF105" s="136">
        <v>0</v>
      </c>
      <c r="BG105" s="136">
        <v>0</v>
      </c>
      <c r="BH105" s="136">
        <v>2.0436177802430818E-5</v>
      </c>
      <c r="BI105" s="136"/>
    </row>
    <row r="106" spans="1:61" x14ac:dyDescent="0.35">
      <c r="A106" s="137">
        <v>1100</v>
      </c>
      <c r="B106" s="136">
        <v>8.2270133913709992E-4</v>
      </c>
      <c r="C106" s="136">
        <v>2.4661682495545064E-2</v>
      </c>
      <c r="D106" s="136">
        <v>2.8630006601971077E-2</v>
      </c>
      <c r="E106" s="136">
        <v>3.9328027662538567E-2</v>
      </c>
      <c r="F106" s="136">
        <v>2.0367181505249406E-2</v>
      </c>
      <c r="G106" s="136">
        <v>7.8437313557259501E-3</v>
      </c>
      <c r="H106" s="136">
        <v>0</v>
      </c>
      <c r="I106" s="136">
        <v>1.6744391961260975E-4</v>
      </c>
      <c r="J106" s="136">
        <v>5.8750554453672896E-4</v>
      </c>
      <c r="K106" s="136">
        <v>0</v>
      </c>
      <c r="L106" s="136">
        <v>0</v>
      </c>
      <c r="M106" s="136">
        <v>6.0492745524786758E-5</v>
      </c>
      <c r="N106" s="136">
        <v>0</v>
      </c>
      <c r="O106" s="136">
        <v>3.8231415171665229E-5</v>
      </c>
      <c r="P106" s="136">
        <v>6.0492745524786758E-5</v>
      </c>
      <c r="Q106" s="136">
        <v>0</v>
      </c>
      <c r="R106" s="136">
        <v>0</v>
      </c>
      <c r="S106" s="136">
        <v>0</v>
      </c>
      <c r="T106" s="136">
        <v>0</v>
      </c>
      <c r="U106" s="136">
        <v>0</v>
      </c>
      <c r="V106" s="136">
        <v>0</v>
      </c>
      <c r="W106" s="136">
        <v>0</v>
      </c>
      <c r="X106" s="136">
        <v>0</v>
      </c>
      <c r="Y106" s="136">
        <v>0</v>
      </c>
      <c r="Z106" s="136">
        <v>0</v>
      </c>
      <c r="AA106" s="136">
        <v>0</v>
      </c>
      <c r="AB106" s="136">
        <v>0</v>
      </c>
      <c r="AC106" s="136">
        <v>0</v>
      </c>
      <c r="AD106" s="136">
        <v>0</v>
      </c>
      <c r="AE106" s="136">
        <v>0</v>
      </c>
      <c r="AF106" s="136">
        <v>0</v>
      </c>
      <c r="AG106" s="136">
        <v>0</v>
      </c>
      <c r="AH106" s="136">
        <v>2.4197098209914702E-6</v>
      </c>
      <c r="AI106" s="136">
        <v>0</v>
      </c>
      <c r="AJ106" s="136">
        <v>0</v>
      </c>
      <c r="AK106" s="136">
        <v>0</v>
      </c>
      <c r="AL106" s="136">
        <v>0</v>
      </c>
      <c r="AM106" s="136">
        <v>0</v>
      </c>
      <c r="AN106" s="136">
        <v>0</v>
      </c>
      <c r="AO106" s="136">
        <v>0</v>
      </c>
      <c r="AP106" s="136">
        <v>0</v>
      </c>
      <c r="AQ106" s="136">
        <v>0</v>
      </c>
      <c r="AR106" s="136">
        <v>0</v>
      </c>
      <c r="AS106" s="136">
        <v>0</v>
      </c>
      <c r="AT106" s="136">
        <v>0</v>
      </c>
      <c r="AU106" s="136">
        <v>0</v>
      </c>
      <c r="AV106" s="136">
        <v>0</v>
      </c>
      <c r="AW106" s="136">
        <v>0</v>
      </c>
      <c r="AX106" s="136">
        <v>0</v>
      </c>
      <c r="AY106" s="136">
        <v>0</v>
      </c>
      <c r="AZ106" s="136">
        <v>0</v>
      </c>
      <c r="BA106" s="136">
        <v>0</v>
      </c>
      <c r="BB106" s="136">
        <v>0</v>
      </c>
      <c r="BC106" s="136">
        <v>0</v>
      </c>
      <c r="BD106" s="136">
        <v>0</v>
      </c>
      <c r="BE106" s="136">
        <v>3.4711543952062974E-4</v>
      </c>
      <c r="BF106" s="136">
        <v>0</v>
      </c>
      <c r="BG106" s="136">
        <v>0</v>
      </c>
      <c r="BH106" s="136">
        <v>5.931745789744804E-6</v>
      </c>
      <c r="BI106" s="136"/>
    </row>
  </sheetData>
  <mergeCells count="101">
    <mergeCell ref="BG84:BI84"/>
    <mergeCell ref="BA84:BC84"/>
    <mergeCell ref="AX84:AZ84"/>
    <mergeCell ref="AU84:AW84"/>
    <mergeCell ref="AF84:AH84"/>
    <mergeCell ref="AI84:AK84"/>
    <mergeCell ref="AL84:AN84"/>
    <mergeCell ref="AO84:AQ84"/>
    <mergeCell ref="AR84:AT84"/>
    <mergeCell ref="BD84:BF84"/>
    <mergeCell ref="AX58:AY58"/>
    <mergeCell ref="AZ58:BA58"/>
    <mergeCell ref="Q84:S84"/>
    <mergeCell ref="T84:V84"/>
    <mergeCell ref="W84:Y84"/>
    <mergeCell ref="Z84:AB84"/>
    <mergeCell ref="AC84:AE84"/>
    <mergeCell ref="AR29:AS29"/>
    <mergeCell ref="AH58:AI58"/>
    <mergeCell ref="AF58:AG58"/>
    <mergeCell ref="AB29:AC29"/>
    <mergeCell ref="AD29:AE29"/>
    <mergeCell ref="AF29:AG29"/>
    <mergeCell ref="X29:Y29"/>
    <mergeCell ref="AP29:AQ29"/>
    <mergeCell ref="AP58:AQ58"/>
    <mergeCell ref="L58:M58"/>
    <mergeCell ref="N58:O58"/>
    <mergeCell ref="P58:Q58"/>
    <mergeCell ref="AH2:AI2"/>
    <mergeCell ref="AJ2:AK2"/>
    <mergeCell ref="B84:D84"/>
    <mergeCell ref="E84:G84"/>
    <mergeCell ref="H84:J84"/>
    <mergeCell ref="K84:M84"/>
    <mergeCell ref="N84:P84"/>
    <mergeCell ref="B58:C58"/>
    <mergeCell ref="D58:E58"/>
    <mergeCell ref="F58:G58"/>
    <mergeCell ref="AB58:AC58"/>
    <mergeCell ref="L29:M29"/>
    <mergeCell ref="V2:W2"/>
    <mergeCell ref="T2:U2"/>
    <mergeCell ref="B29:C29"/>
    <mergeCell ref="D29:E29"/>
    <mergeCell ref="B2:C2"/>
    <mergeCell ref="N2:O2"/>
    <mergeCell ref="R2:S2"/>
    <mergeCell ref="Z29:AA29"/>
    <mergeCell ref="D2:E2"/>
    <mergeCell ref="F2:G2"/>
    <mergeCell ref="F29:G29"/>
    <mergeCell ref="T29:U29"/>
    <mergeCell ref="V29:W29"/>
    <mergeCell ref="H29:I29"/>
    <mergeCell ref="H2:I2"/>
    <mergeCell ref="J29:K29"/>
    <mergeCell ref="J2:K2"/>
    <mergeCell ref="L2:M2"/>
    <mergeCell ref="H58:I58"/>
    <mergeCell ref="BB29:BC29"/>
    <mergeCell ref="AZ2:BA2"/>
    <mergeCell ref="AT29:AU29"/>
    <mergeCell ref="AT2:AU2"/>
    <mergeCell ref="AV29:AW29"/>
    <mergeCell ref="AX29:AY29"/>
    <mergeCell ref="AZ29:BA29"/>
    <mergeCell ref="BB2:BC2"/>
    <mergeCell ref="AV2:AW2"/>
    <mergeCell ref="AX2:AY2"/>
    <mergeCell ref="N29:O29"/>
    <mergeCell ref="P29:Q29"/>
    <mergeCell ref="R29:S29"/>
    <mergeCell ref="R58:S58"/>
    <mergeCell ref="T58:U58"/>
    <mergeCell ref="V58:W58"/>
    <mergeCell ref="AD58:AE58"/>
    <mergeCell ref="Z58:AA58"/>
    <mergeCell ref="X58:Y58"/>
    <mergeCell ref="AV58:AW58"/>
    <mergeCell ref="AN58:AO58"/>
    <mergeCell ref="BB58:BC58"/>
    <mergeCell ref="J58:K58"/>
    <mergeCell ref="AR2:AS2"/>
    <mergeCell ref="AN2:AO2"/>
    <mergeCell ref="P2:Q2"/>
    <mergeCell ref="X2:Y2"/>
    <mergeCell ref="AP2:AQ2"/>
    <mergeCell ref="AJ58:AK58"/>
    <mergeCell ref="AL58:AM58"/>
    <mergeCell ref="AR58:AS58"/>
    <mergeCell ref="AT58:AU58"/>
    <mergeCell ref="AN29:AO29"/>
    <mergeCell ref="AF2:AG2"/>
    <mergeCell ref="AD2:AE2"/>
    <mergeCell ref="AH29:AI29"/>
    <mergeCell ref="AJ29:AK29"/>
    <mergeCell ref="AL29:AM29"/>
    <mergeCell ref="AL2:AM2"/>
    <mergeCell ref="AB2:AC2"/>
    <mergeCell ref="Z2:AA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432CD-81EE-4E15-9097-02B97B11B80D}">
  <dimension ref="A1:AZ109"/>
  <sheetViews>
    <sheetView topLeftCell="A76" zoomScale="71" zoomScaleNormal="71" workbookViewId="0">
      <selection activeCell="E86" sqref="E86"/>
    </sheetView>
  </sheetViews>
  <sheetFormatPr baseColWidth="10" defaultColWidth="9.1796875" defaultRowHeight="14.5" x14ac:dyDescent="0.35"/>
  <cols>
    <col min="3" max="3" width="10.54296875" customWidth="1"/>
    <col min="4" max="4" width="17.81640625" customWidth="1"/>
    <col min="5" max="5" width="16.7265625" customWidth="1"/>
    <col min="6" max="7" width="18.453125" customWidth="1"/>
    <col min="8" max="8" width="22.7265625" customWidth="1"/>
    <col min="9" max="9" width="16.81640625" customWidth="1"/>
    <col min="10" max="12" width="17.7265625" customWidth="1"/>
    <col min="14" max="16" width="17.1796875" customWidth="1"/>
    <col min="17" max="17" width="16.26953125" customWidth="1"/>
    <col min="18" max="18" width="15.81640625" customWidth="1"/>
    <col min="19" max="19" width="20.54296875" customWidth="1"/>
    <col min="20" max="20" width="20.81640625" customWidth="1"/>
    <col min="21" max="21" width="16.7265625" customWidth="1"/>
    <col min="22" max="22" width="19.26953125" customWidth="1"/>
    <col min="23" max="23" width="19" customWidth="1"/>
    <col min="24" max="24" width="17.26953125" customWidth="1"/>
    <col min="25" max="25" width="15.26953125" customWidth="1"/>
    <col min="26" max="26" width="22.54296875" customWidth="1"/>
    <col min="27" max="28" width="20.7265625" customWidth="1"/>
    <col min="29" max="29" width="16.81640625" customWidth="1"/>
    <col min="30" max="32" width="21.54296875" customWidth="1"/>
    <col min="33" max="33" width="19.26953125" customWidth="1"/>
    <col min="34" max="34" width="34.1796875" customWidth="1"/>
    <col min="35" max="35" width="24.26953125" customWidth="1"/>
    <col min="36" max="36" width="18.7265625" customWidth="1"/>
    <col min="37" max="37" width="20" customWidth="1"/>
    <col min="38" max="40" width="19.7265625" customWidth="1"/>
    <col min="42" max="44" width="16.7265625" customWidth="1"/>
    <col min="46" max="46" width="14" customWidth="1"/>
    <col min="47" max="47" width="18.453125" customWidth="1"/>
    <col min="48" max="48" width="14" customWidth="1"/>
    <col min="50" max="50" width="20.7265625" customWidth="1"/>
    <col min="51" max="51" width="18.26953125" customWidth="1"/>
    <col min="52" max="52" width="20.1796875" customWidth="1"/>
  </cols>
  <sheetData>
    <row r="1" spans="1:52" ht="23.5" x14ac:dyDescent="0.55000000000000004">
      <c r="A1" s="191" t="s">
        <v>309</v>
      </c>
      <c r="N1" s="136" t="s">
        <v>306</v>
      </c>
      <c r="O1" s="136">
        <f>AVERAGE(O9:O17)</f>
        <v>4.3298426254712625</v>
      </c>
      <c r="P1" s="136">
        <v>5.0000000000000001E-3</v>
      </c>
    </row>
    <row r="2" spans="1:52" x14ac:dyDescent="0.35">
      <c r="N2" s="136" t="s">
        <v>305</v>
      </c>
      <c r="O2" s="136">
        <f>AVERAGE(O38:O47)</f>
        <v>4.98873151464724</v>
      </c>
      <c r="P2" s="136">
        <v>5.0000000000000001E-3</v>
      </c>
    </row>
    <row r="3" spans="1:52" x14ac:dyDescent="0.35">
      <c r="N3" s="136" t="s">
        <v>304</v>
      </c>
      <c r="O3" s="136">
        <f>AVERAGE(O64:O73)</f>
        <v>2.8923888646067746</v>
      </c>
      <c r="P3" s="136">
        <v>5.0000000000000001E-3</v>
      </c>
      <c r="R3" s="259">
        <v>7.25</v>
      </c>
      <c r="S3" s="259"/>
      <c r="T3" s="259"/>
    </row>
    <row r="4" spans="1:52" s="183" customFormat="1" ht="21" x14ac:dyDescent="0.5">
      <c r="A4" s="183" t="s">
        <v>303</v>
      </c>
      <c r="D4" s="183">
        <v>8</v>
      </c>
      <c r="F4" s="259">
        <v>4</v>
      </c>
      <c r="G4" s="259"/>
      <c r="H4" s="259"/>
      <c r="J4" s="259">
        <v>5.25</v>
      </c>
      <c r="K4" s="259"/>
      <c r="L4" s="259"/>
      <c r="N4" s="259">
        <v>6.25</v>
      </c>
      <c r="O4" s="259"/>
      <c r="P4" s="259"/>
      <c r="R4" s="259"/>
      <c r="S4" s="259"/>
      <c r="T4" s="259"/>
      <c r="V4" s="259">
        <v>5.25</v>
      </c>
      <c r="W4" s="259"/>
      <c r="X4" s="259"/>
      <c r="Z4" s="259">
        <v>12</v>
      </c>
      <c r="AA4" s="259"/>
      <c r="AB4" s="259"/>
      <c r="AD4" s="259">
        <v>13.25</v>
      </c>
      <c r="AE4" s="259"/>
      <c r="AF4" s="259"/>
      <c r="AH4" s="259">
        <v>10.25</v>
      </c>
      <c r="AI4" s="259"/>
      <c r="AJ4" s="259"/>
      <c r="AL4" s="259">
        <v>12.5</v>
      </c>
      <c r="AM4" s="259"/>
      <c r="AN4" s="259"/>
      <c r="AP4" s="183">
        <v>12</v>
      </c>
      <c r="AT4" s="183">
        <v>12</v>
      </c>
      <c r="AX4" s="183">
        <v>12</v>
      </c>
    </row>
    <row r="5" spans="1:52" ht="23.5" x14ac:dyDescent="0.55000000000000004">
      <c r="A5" s="258">
        <v>0.5</v>
      </c>
      <c r="B5" s="258"/>
      <c r="AP5" s="253" t="s">
        <v>526</v>
      </c>
      <c r="AQ5" s="253"/>
      <c r="AR5" s="253"/>
      <c r="AS5" s="253"/>
      <c r="AT5" s="253"/>
      <c r="AU5" s="253"/>
      <c r="AV5" s="253"/>
      <c r="AW5" s="253"/>
      <c r="AX5" s="253"/>
      <c r="AY5" s="253"/>
      <c r="AZ5" s="253"/>
    </row>
    <row r="6" spans="1:52" s="170" customFormat="1" ht="23.5" x14ac:dyDescent="0.55000000000000004">
      <c r="A6" s="170" t="s">
        <v>296</v>
      </c>
      <c r="D6" s="170">
        <v>5.9560000000000004</v>
      </c>
      <c r="F6" s="244">
        <v>12.77</v>
      </c>
      <c r="G6" s="244"/>
      <c r="H6" s="244"/>
      <c r="J6" s="244">
        <v>14.73</v>
      </c>
      <c r="K6" s="244"/>
      <c r="L6" s="244"/>
      <c r="N6" s="244">
        <v>14.73</v>
      </c>
      <c r="O6" s="244"/>
      <c r="P6" s="244"/>
      <c r="R6" s="244">
        <v>18.5</v>
      </c>
      <c r="S6" s="244"/>
      <c r="T6" s="244"/>
      <c r="V6" s="244">
        <v>21.4</v>
      </c>
      <c r="W6" s="244"/>
      <c r="X6" s="244"/>
      <c r="Z6" s="245">
        <v>25</v>
      </c>
      <c r="AA6" s="245"/>
      <c r="AB6" s="245"/>
      <c r="AD6" s="245" t="s">
        <v>524</v>
      </c>
      <c r="AE6" s="245"/>
      <c r="AF6" s="245"/>
      <c r="AH6" s="244">
        <v>27.5</v>
      </c>
      <c r="AI6" s="244"/>
      <c r="AJ6" s="244"/>
      <c r="AL6" s="245">
        <v>28.62</v>
      </c>
      <c r="AM6" s="245"/>
      <c r="AN6" s="245"/>
      <c r="AP6" s="170">
        <v>29.5</v>
      </c>
      <c r="AT6" s="170">
        <v>30</v>
      </c>
      <c r="AX6" s="170">
        <v>30.06</v>
      </c>
    </row>
    <row r="7" spans="1:52" s="209" customFormat="1" ht="27" customHeight="1" x14ac:dyDescent="0.35">
      <c r="A7" s="165" t="s">
        <v>46</v>
      </c>
      <c r="B7" s="165" t="s">
        <v>523</v>
      </c>
      <c r="D7" s="165" t="s">
        <v>294</v>
      </c>
      <c r="F7" s="165" t="s">
        <v>522</v>
      </c>
      <c r="G7" s="165" t="s">
        <v>282</v>
      </c>
      <c r="H7" s="164" t="s">
        <v>521</v>
      </c>
      <c r="J7" s="165" t="s">
        <v>279</v>
      </c>
      <c r="K7" s="165" t="s">
        <v>282</v>
      </c>
      <c r="L7" s="164" t="s">
        <v>520</v>
      </c>
      <c r="N7" s="165" t="s">
        <v>458</v>
      </c>
      <c r="O7" s="165" t="s">
        <v>282</v>
      </c>
      <c r="P7" s="164" t="s">
        <v>518</v>
      </c>
      <c r="R7" s="165" t="s">
        <v>517</v>
      </c>
      <c r="S7" s="165" t="s">
        <v>282</v>
      </c>
      <c r="T7" s="164" t="s">
        <v>281</v>
      </c>
      <c r="V7" s="165" t="s">
        <v>448</v>
      </c>
      <c r="W7" s="165" t="s">
        <v>282</v>
      </c>
      <c r="X7" s="164" t="s">
        <v>281</v>
      </c>
      <c r="Z7" s="165" t="s">
        <v>512</v>
      </c>
      <c r="AA7" s="165" t="s">
        <v>282</v>
      </c>
      <c r="AB7" s="164" t="s">
        <v>281</v>
      </c>
      <c r="AD7" s="165" t="s">
        <v>516</v>
      </c>
      <c r="AE7" s="165" t="s">
        <v>282</v>
      </c>
      <c r="AF7" s="164" t="s">
        <v>281</v>
      </c>
      <c r="AH7" s="165" t="s">
        <v>510</v>
      </c>
      <c r="AI7" s="165" t="s">
        <v>282</v>
      </c>
      <c r="AJ7" s="164" t="s">
        <v>281</v>
      </c>
      <c r="AL7" s="165" t="s">
        <v>509</v>
      </c>
      <c r="AM7" s="165" t="s">
        <v>282</v>
      </c>
      <c r="AN7" s="164" t="s">
        <v>281</v>
      </c>
      <c r="AP7" s="165"/>
      <c r="AQ7" s="165" t="s">
        <v>282</v>
      </c>
      <c r="AR7" s="164" t="s">
        <v>281</v>
      </c>
      <c r="AT7" s="165"/>
      <c r="AU7" s="165" t="s">
        <v>282</v>
      </c>
      <c r="AV7" s="164" t="s">
        <v>281</v>
      </c>
      <c r="AX7" s="165"/>
      <c r="AY7" s="205" t="s">
        <v>282</v>
      </c>
      <c r="AZ7" s="164" t="s">
        <v>281</v>
      </c>
    </row>
    <row r="8" spans="1:52" s="135" customFormat="1" x14ac:dyDescent="0.35">
      <c r="A8" s="138">
        <v>600</v>
      </c>
      <c r="B8" s="138">
        <f>A8/600</f>
        <v>1</v>
      </c>
      <c r="D8" s="136">
        <v>19185604.899999999</v>
      </c>
      <c r="F8" s="136">
        <v>0</v>
      </c>
      <c r="G8" s="136">
        <f t="shared" ref="G8:G28" si="0">F8/D8*B8</f>
        <v>0</v>
      </c>
      <c r="H8" s="136">
        <f t="shared" ref="H8:H28" si="1">G8*$P$1/$O$1*$F$4/$N$4</f>
        <v>0</v>
      </c>
      <c r="J8" s="136">
        <v>0</v>
      </c>
      <c r="K8" s="136">
        <f t="shared" ref="K8:K28" si="2">J8/D8*A8/$A$8</f>
        <v>0</v>
      </c>
      <c r="L8" s="136">
        <f t="shared" ref="L8:L28" si="3">K8*$P$1/$O$1*$J$4/$N$4</f>
        <v>0</v>
      </c>
      <c r="N8" s="136">
        <v>60340656.399999999</v>
      </c>
      <c r="O8" s="136">
        <f t="shared" ref="O8:O28" si="4">N8/D8*A8/$A$8</f>
        <v>3.1451005435851545</v>
      </c>
      <c r="P8" s="136">
        <f t="shared" ref="P8:P28" si="5">O8/$O$1*0.005</f>
        <v>3.6318878255336591E-3</v>
      </c>
      <c r="R8" s="136">
        <v>0</v>
      </c>
      <c r="S8" s="136">
        <f t="shared" ref="S8:S28" si="6">R8/D8*B8</f>
        <v>0</v>
      </c>
      <c r="T8" s="136">
        <f t="shared" ref="T8:T28" si="7">S8*$P$1/$O$1*$R$3/$N$4</f>
        <v>0</v>
      </c>
      <c r="V8" s="136">
        <v>0</v>
      </c>
      <c r="W8" s="136">
        <f t="shared" ref="W8:W28" si="8">V8/D8*B8</f>
        <v>0</v>
      </c>
      <c r="X8" s="136">
        <f t="shared" ref="X8:X28" si="9">W8*$P$1/$O$1*$V$4/$N$4</f>
        <v>0</v>
      </c>
      <c r="Z8" s="136">
        <v>0</v>
      </c>
      <c r="AA8" s="136">
        <f t="shared" ref="AA8:AA28" si="10">Z8/D8*B8</f>
        <v>0</v>
      </c>
      <c r="AB8" s="136">
        <f t="shared" ref="AB8:AB28" si="11">AA8*$P$1/$O$1*$Z$4/$N$4</f>
        <v>0</v>
      </c>
      <c r="AD8" s="195">
        <v>9987.6200000000008</v>
      </c>
      <c r="AE8" s="136">
        <f t="shared" ref="AE8:AE28" si="12">AD8/D8*B8</f>
        <v>5.20578842942815E-4</v>
      </c>
      <c r="AF8" s="136">
        <f t="shared" ref="AF8:AF28" si="13">AE8*$P$1/$O$1*$AD$4/$N$4</f>
        <v>1.2744425635084698E-6</v>
      </c>
      <c r="AH8" s="138">
        <v>0</v>
      </c>
      <c r="AI8" s="136">
        <f t="shared" ref="AI8:AI28" si="14">AH8/D8*B8</f>
        <v>0</v>
      </c>
      <c r="AJ8" s="136">
        <f t="shared" ref="AJ8:AJ28" si="15">AI8*$P$1/$O$1*$AH$4/$N$4</f>
        <v>0</v>
      </c>
      <c r="AL8" s="136">
        <v>54995.39</v>
      </c>
      <c r="AM8" s="136">
        <f t="shared" ref="AM8:AM28" si="16">AL8/D8*B8</f>
        <v>2.8664923668890942E-3</v>
      </c>
      <c r="AN8" s="136">
        <f t="shared" ref="AN8:AN28" si="17">AM8*$P$1/$O$1*$AL$4/$N$4</f>
        <v>6.6203153667209868E-6</v>
      </c>
      <c r="AP8" s="136">
        <v>22357.78</v>
      </c>
      <c r="AQ8" s="136">
        <f t="shared" ref="AQ8:AQ28" si="18">AP8/D8*B8</f>
        <v>1.1653414169912359E-3</v>
      </c>
      <c r="AR8" s="136">
        <f t="shared" ref="AR8:AR28" si="19">AQ8*$P$1/$O$1*$AP$4/$N$4</f>
        <v>2.5837607901276165E-6</v>
      </c>
      <c r="AT8" s="136">
        <v>0</v>
      </c>
      <c r="AU8" s="136">
        <f t="shared" ref="AU8:AU28" si="20">AT8/D8*B8</f>
        <v>0</v>
      </c>
      <c r="AV8" s="136">
        <f t="shared" ref="AV8:AV28" si="21">AU8*$P$1/$O$1*$AT$4/$N$4</f>
        <v>0</v>
      </c>
      <c r="AX8" s="136">
        <v>43463.57</v>
      </c>
      <c r="AY8" s="136">
        <f t="shared" ref="AY8:AY28" si="22">AX8/D8*B8</f>
        <v>2.2654260955827358E-3</v>
      </c>
      <c r="AZ8" s="136">
        <f t="shared" ref="AZ8:AZ28" si="23">AY8*$P$1/$O$1*$AX$4/$N$4</f>
        <v>5.0228362549844844E-6</v>
      </c>
    </row>
    <row r="9" spans="1:52" s="141" customFormat="1" x14ac:dyDescent="0.35">
      <c r="A9" s="138">
        <v>625</v>
      </c>
      <c r="B9" s="138">
        <f t="shared" ref="B9:B28" si="24">A9/$A$8</f>
        <v>1.0416666666666667</v>
      </c>
      <c r="D9" s="136">
        <v>17170655.149999999</v>
      </c>
      <c r="F9" s="136">
        <v>0</v>
      </c>
      <c r="G9" s="136">
        <f t="shared" si="0"/>
        <v>0</v>
      </c>
      <c r="H9" s="136">
        <f t="shared" si="1"/>
        <v>0</v>
      </c>
      <c r="J9" s="136">
        <v>0</v>
      </c>
      <c r="K9" s="136">
        <f t="shared" si="2"/>
        <v>0</v>
      </c>
      <c r="L9" s="136">
        <f t="shared" si="3"/>
        <v>0</v>
      </c>
      <c r="N9" s="136">
        <v>71953171.599999994</v>
      </c>
      <c r="O9" s="136">
        <f t="shared" si="4"/>
        <v>4.3650763329590641</v>
      </c>
      <c r="P9" s="136">
        <f t="shared" si="5"/>
        <v>5.0406870532436112E-3</v>
      </c>
      <c r="R9" s="136">
        <v>0</v>
      </c>
      <c r="S9" s="136">
        <f t="shared" si="6"/>
        <v>0</v>
      </c>
      <c r="T9" s="136">
        <f t="shared" si="7"/>
        <v>0</v>
      </c>
      <c r="V9" s="136">
        <v>0</v>
      </c>
      <c r="W9" s="136">
        <f t="shared" si="8"/>
        <v>0</v>
      </c>
      <c r="X9" s="136">
        <f t="shared" si="9"/>
        <v>0</v>
      </c>
      <c r="Z9" s="136">
        <v>0</v>
      </c>
      <c r="AA9" s="136">
        <f t="shared" si="10"/>
        <v>0</v>
      </c>
      <c r="AB9" s="136">
        <f t="shared" si="11"/>
        <v>0</v>
      </c>
      <c r="AD9" s="195">
        <v>11331.4</v>
      </c>
      <c r="AE9" s="136">
        <f t="shared" si="12"/>
        <v>6.8742523587789065E-4</v>
      </c>
      <c r="AF9" s="136">
        <f t="shared" si="13"/>
        <v>1.6829035442165871E-6</v>
      </c>
      <c r="AH9" s="139">
        <v>0</v>
      </c>
      <c r="AI9" s="136">
        <f t="shared" si="14"/>
        <v>0</v>
      </c>
      <c r="AJ9" s="136">
        <f t="shared" si="15"/>
        <v>0</v>
      </c>
      <c r="AL9" s="136">
        <v>43362.06</v>
      </c>
      <c r="AM9" s="136">
        <f t="shared" si="16"/>
        <v>2.6305817748602332E-3</v>
      </c>
      <c r="AN9" s="136">
        <f t="shared" si="17"/>
        <v>6.075467407025952E-6</v>
      </c>
      <c r="AP9" s="136">
        <v>11226.29</v>
      </c>
      <c r="AQ9" s="136">
        <f t="shared" si="18"/>
        <v>6.8104868341807773E-4</v>
      </c>
      <c r="AR9" s="136">
        <f t="shared" si="19"/>
        <v>1.510001153933843E-6</v>
      </c>
      <c r="AT9" s="136">
        <v>0</v>
      </c>
      <c r="AU9" s="136">
        <f t="shared" si="20"/>
        <v>0</v>
      </c>
      <c r="AV9" s="136">
        <f t="shared" si="21"/>
        <v>0</v>
      </c>
      <c r="AX9" s="136">
        <v>17724.650000000001</v>
      </c>
      <c r="AY9" s="136">
        <f t="shared" si="22"/>
        <v>1.0752750504882942E-3</v>
      </c>
      <c r="AZ9" s="136">
        <f t="shared" si="23"/>
        <v>2.3840682855220639E-6</v>
      </c>
    </row>
    <row r="10" spans="1:52" s="141" customFormat="1" x14ac:dyDescent="0.35">
      <c r="A10" s="138">
        <v>650</v>
      </c>
      <c r="B10" s="138">
        <f t="shared" si="24"/>
        <v>1.0833333333333333</v>
      </c>
      <c r="D10" s="136">
        <v>17763250.219999999</v>
      </c>
      <c r="F10" s="136">
        <v>0</v>
      </c>
      <c r="G10" s="136">
        <f t="shared" si="0"/>
        <v>0</v>
      </c>
      <c r="H10" s="136">
        <f t="shared" si="1"/>
        <v>0</v>
      </c>
      <c r="J10" s="136">
        <v>0</v>
      </c>
      <c r="K10" s="136">
        <f t="shared" si="2"/>
        <v>0</v>
      </c>
      <c r="L10" s="136">
        <f t="shared" si="3"/>
        <v>0</v>
      </c>
      <c r="N10" s="136">
        <v>94411245.900000006</v>
      </c>
      <c r="O10" s="136">
        <f t="shared" si="4"/>
        <v>5.7578905019218949</v>
      </c>
      <c r="P10" s="136">
        <f t="shared" si="5"/>
        <v>6.6490759595392943E-3</v>
      </c>
      <c r="R10" s="136">
        <v>0</v>
      </c>
      <c r="S10" s="136">
        <f t="shared" si="6"/>
        <v>0</v>
      </c>
      <c r="T10" s="136">
        <f t="shared" si="7"/>
        <v>0</v>
      </c>
      <c r="V10" s="136">
        <v>0</v>
      </c>
      <c r="W10" s="136">
        <f t="shared" si="8"/>
        <v>0</v>
      </c>
      <c r="X10" s="136">
        <f t="shared" si="9"/>
        <v>0</v>
      </c>
      <c r="Z10" s="136">
        <v>0</v>
      </c>
      <c r="AA10" s="136">
        <f t="shared" si="10"/>
        <v>0</v>
      </c>
      <c r="AB10" s="136">
        <f t="shared" si="11"/>
        <v>0</v>
      </c>
      <c r="AD10" s="195">
        <v>13583.65</v>
      </c>
      <c r="AE10" s="136">
        <f t="shared" si="12"/>
        <v>8.2843064479071063E-4</v>
      </c>
      <c r="AF10" s="136">
        <f t="shared" si="13"/>
        <v>2.0281025419083826E-6</v>
      </c>
      <c r="AH10" s="139">
        <v>0</v>
      </c>
      <c r="AI10" s="136">
        <f t="shared" si="14"/>
        <v>0</v>
      </c>
      <c r="AJ10" s="136">
        <f t="shared" si="15"/>
        <v>0</v>
      </c>
      <c r="AL10" s="136">
        <v>68991.95</v>
      </c>
      <c r="AM10" s="136">
        <f t="shared" si="16"/>
        <v>4.2076353280501534E-3</v>
      </c>
      <c r="AN10" s="136">
        <f t="shared" si="17"/>
        <v>9.7177557985544384E-6</v>
      </c>
      <c r="AP10" s="136">
        <v>18620.7</v>
      </c>
      <c r="AQ10" s="136">
        <f t="shared" si="18"/>
        <v>1.1356269123140236E-3</v>
      </c>
      <c r="AR10" s="136">
        <f t="shared" si="19"/>
        <v>2.5178786623978153E-6</v>
      </c>
      <c r="AT10" s="136">
        <v>0</v>
      </c>
      <c r="AU10" s="136">
        <f t="shared" si="20"/>
        <v>0</v>
      </c>
      <c r="AV10" s="136">
        <f t="shared" si="21"/>
        <v>0</v>
      </c>
      <c r="AX10" s="136">
        <v>16173.08</v>
      </c>
      <c r="AY10" s="136">
        <f t="shared" si="22"/>
        <v>9.8635308570610598E-4</v>
      </c>
      <c r="AZ10" s="136">
        <f t="shared" si="23"/>
        <v>2.1869131148266636E-6</v>
      </c>
    </row>
    <row r="11" spans="1:52" s="141" customFormat="1" x14ac:dyDescent="0.35">
      <c r="A11" s="138">
        <v>675</v>
      </c>
      <c r="B11" s="138">
        <f t="shared" si="24"/>
        <v>1.125</v>
      </c>
      <c r="D11" s="136">
        <v>18827451.59</v>
      </c>
      <c r="F11" s="136">
        <v>0</v>
      </c>
      <c r="G11" s="136">
        <f t="shared" si="0"/>
        <v>0</v>
      </c>
      <c r="H11" s="136">
        <f t="shared" si="1"/>
        <v>0</v>
      </c>
      <c r="J11" s="136">
        <v>0</v>
      </c>
      <c r="K11" s="136">
        <f t="shared" si="2"/>
        <v>0</v>
      </c>
      <c r="L11" s="136">
        <f t="shared" si="3"/>
        <v>0</v>
      </c>
      <c r="N11" s="136">
        <v>56561658.200000003</v>
      </c>
      <c r="O11" s="136">
        <f t="shared" si="4"/>
        <v>3.3797386316901958</v>
      </c>
      <c r="P11" s="136">
        <f t="shared" si="5"/>
        <v>3.9028423479044384E-3</v>
      </c>
      <c r="R11" s="136">
        <v>0</v>
      </c>
      <c r="S11" s="136">
        <f t="shared" si="6"/>
        <v>0</v>
      </c>
      <c r="T11" s="136">
        <f t="shared" si="7"/>
        <v>0</v>
      </c>
      <c r="V11" s="136">
        <v>0</v>
      </c>
      <c r="W11" s="136">
        <f t="shared" si="8"/>
        <v>0</v>
      </c>
      <c r="X11" s="136">
        <f t="shared" si="9"/>
        <v>0</v>
      </c>
      <c r="Z11" s="136">
        <v>0</v>
      </c>
      <c r="AA11" s="136">
        <f t="shared" si="10"/>
        <v>0</v>
      </c>
      <c r="AB11" s="136">
        <f t="shared" si="11"/>
        <v>0</v>
      </c>
      <c r="AD11" s="195">
        <v>10824.97</v>
      </c>
      <c r="AE11" s="136">
        <f t="shared" si="12"/>
        <v>6.4682632122492153E-4</v>
      </c>
      <c r="AF11" s="136">
        <f t="shared" si="13"/>
        <v>1.5835122885645107E-6</v>
      </c>
      <c r="AH11" s="139">
        <v>0</v>
      </c>
      <c r="AI11" s="136">
        <f t="shared" si="14"/>
        <v>0</v>
      </c>
      <c r="AJ11" s="136">
        <f t="shared" si="15"/>
        <v>0</v>
      </c>
      <c r="AL11" s="136">
        <v>89622.48</v>
      </c>
      <c r="AM11" s="136">
        <f t="shared" si="16"/>
        <v>5.3552276853842647E-3</v>
      </c>
      <c r="AN11" s="136">
        <f t="shared" si="17"/>
        <v>1.2368180898494895E-5</v>
      </c>
      <c r="AP11" s="136">
        <v>31822.16</v>
      </c>
      <c r="AQ11" s="136">
        <f t="shared" si="18"/>
        <v>1.9014750790284729E-3</v>
      </c>
      <c r="AR11" s="136">
        <f t="shared" si="19"/>
        <v>4.2158947420604116E-6</v>
      </c>
      <c r="AT11" s="136">
        <v>0</v>
      </c>
      <c r="AU11" s="136">
        <f t="shared" si="20"/>
        <v>0</v>
      </c>
      <c r="AV11" s="136">
        <f t="shared" si="21"/>
        <v>0</v>
      </c>
      <c r="AX11" s="136">
        <v>61930.38</v>
      </c>
      <c r="AY11" s="136">
        <f t="shared" si="22"/>
        <v>3.7005368021769533E-3</v>
      </c>
      <c r="AZ11" s="136">
        <f t="shared" si="23"/>
        <v>8.2047215970192843E-6</v>
      </c>
    </row>
    <row r="12" spans="1:52" s="141" customFormat="1" x14ac:dyDescent="0.35">
      <c r="A12" s="138">
        <v>700</v>
      </c>
      <c r="B12" s="138">
        <f t="shared" si="24"/>
        <v>1.1666666666666667</v>
      </c>
      <c r="D12" s="136">
        <v>19623268.719999999</v>
      </c>
      <c r="F12" s="136">
        <v>0</v>
      </c>
      <c r="G12" s="136">
        <f t="shared" si="0"/>
        <v>0</v>
      </c>
      <c r="H12" s="136">
        <f t="shared" si="1"/>
        <v>0</v>
      </c>
      <c r="J12" s="136">
        <v>0</v>
      </c>
      <c r="K12" s="136">
        <f t="shared" si="2"/>
        <v>0</v>
      </c>
      <c r="L12" s="136">
        <f t="shared" si="3"/>
        <v>0</v>
      </c>
      <c r="N12" s="136">
        <v>68564801.799999997</v>
      </c>
      <c r="O12" s="136">
        <f t="shared" si="4"/>
        <v>4.0763987849352894</v>
      </c>
      <c r="P12" s="136">
        <f t="shared" si="5"/>
        <v>4.7073290388835003E-3</v>
      </c>
      <c r="R12" s="136">
        <v>0</v>
      </c>
      <c r="S12" s="136">
        <f t="shared" si="6"/>
        <v>0</v>
      </c>
      <c r="T12" s="136">
        <f t="shared" si="7"/>
        <v>0</v>
      </c>
      <c r="V12" s="136">
        <v>0</v>
      </c>
      <c r="W12" s="136">
        <f t="shared" si="8"/>
        <v>0</v>
      </c>
      <c r="X12" s="136">
        <f t="shared" si="9"/>
        <v>0</v>
      </c>
      <c r="Z12" s="136">
        <v>0</v>
      </c>
      <c r="AA12" s="136">
        <f t="shared" si="10"/>
        <v>0</v>
      </c>
      <c r="AB12" s="136">
        <f t="shared" si="11"/>
        <v>0</v>
      </c>
      <c r="AD12" s="195">
        <v>15456.08</v>
      </c>
      <c r="AE12" s="136">
        <f t="shared" si="12"/>
        <v>9.1891384613996846E-4</v>
      </c>
      <c r="AF12" s="136">
        <f t="shared" si="13"/>
        <v>2.2496168132724006E-6</v>
      </c>
      <c r="AH12" s="139">
        <v>0</v>
      </c>
      <c r="AI12" s="136">
        <f t="shared" si="14"/>
        <v>0</v>
      </c>
      <c r="AJ12" s="136">
        <f t="shared" si="15"/>
        <v>0</v>
      </c>
      <c r="AL12" s="136">
        <v>157083.29</v>
      </c>
      <c r="AM12" s="136">
        <f t="shared" si="16"/>
        <v>9.3391086341569184E-3</v>
      </c>
      <c r="AN12" s="136">
        <f t="shared" si="17"/>
        <v>2.1569164152104595E-5</v>
      </c>
      <c r="AP12" s="136">
        <v>37965.46</v>
      </c>
      <c r="AQ12" s="136">
        <f t="shared" si="18"/>
        <v>2.257169144380278E-3</v>
      </c>
      <c r="AR12" s="136">
        <f t="shared" si="19"/>
        <v>5.0045291850976269E-6</v>
      </c>
      <c r="AT12" s="136">
        <v>0</v>
      </c>
      <c r="AU12" s="136">
        <f t="shared" si="20"/>
        <v>0</v>
      </c>
      <c r="AV12" s="136">
        <f t="shared" si="21"/>
        <v>0</v>
      </c>
      <c r="AX12" s="136">
        <v>68939.14</v>
      </c>
      <c r="AY12" s="136">
        <f t="shared" si="22"/>
        <v>4.0986543992384706E-3</v>
      </c>
      <c r="AZ12" s="136">
        <f t="shared" si="23"/>
        <v>9.0874162495471202E-6</v>
      </c>
    </row>
    <row r="13" spans="1:52" s="141" customFormat="1" x14ac:dyDescent="0.35">
      <c r="A13" s="138">
        <v>725</v>
      </c>
      <c r="B13" s="138">
        <f t="shared" si="24"/>
        <v>1.2083333333333333</v>
      </c>
      <c r="D13" s="136">
        <v>13467567.49</v>
      </c>
      <c r="F13" s="136">
        <v>0</v>
      </c>
      <c r="G13" s="136">
        <f t="shared" si="0"/>
        <v>0</v>
      </c>
      <c r="H13" s="136">
        <f t="shared" si="1"/>
        <v>0</v>
      </c>
      <c r="J13" s="136">
        <v>0</v>
      </c>
      <c r="K13" s="136">
        <f t="shared" si="2"/>
        <v>0</v>
      </c>
      <c r="L13" s="136">
        <f t="shared" si="3"/>
        <v>0</v>
      </c>
      <c r="N13" s="136">
        <v>74279624.700000003</v>
      </c>
      <c r="O13" s="136">
        <f t="shared" si="4"/>
        <v>6.6644957657828678</v>
      </c>
      <c r="P13" s="136">
        <f t="shared" si="5"/>
        <v>7.6960023056929236E-3</v>
      </c>
      <c r="R13" s="136">
        <v>0</v>
      </c>
      <c r="S13" s="136">
        <f t="shared" si="6"/>
        <v>0</v>
      </c>
      <c r="T13" s="136">
        <f t="shared" si="7"/>
        <v>0</v>
      </c>
      <c r="V13" s="136">
        <v>0</v>
      </c>
      <c r="W13" s="136">
        <f t="shared" si="8"/>
        <v>0</v>
      </c>
      <c r="X13" s="136">
        <f t="shared" si="9"/>
        <v>0</v>
      </c>
      <c r="Z13" s="136">
        <v>0</v>
      </c>
      <c r="AA13" s="136">
        <f t="shared" si="10"/>
        <v>0</v>
      </c>
      <c r="AB13" s="136">
        <f t="shared" si="11"/>
        <v>0</v>
      </c>
      <c r="AD13" s="195">
        <v>24948.36</v>
      </c>
      <c r="AE13" s="136">
        <f t="shared" si="12"/>
        <v>2.2384097961554005E-3</v>
      </c>
      <c r="AF13" s="136">
        <f t="shared" si="13"/>
        <v>5.4799090617444263E-6</v>
      </c>
      <c r="AH13" s="139">
        <v>0</v>
      </c>
      <c r="AI13" s="136">
        <f t="shared" si="14"/>
        <v>0</v>
      </c>
      <c r="AJ13" s="136">
        <f t="shared" si="15"/>
        <v>0</v>
      </c>
      <c r="AL13" s="136">
        <v>322952.96000000002</v>
      </c>
      <c r="AM13" s="136">
        <f t="shared" si="16"/>
        <v>2.8975895383960438E-2</v>
      </c>
      <c r="AN13" s="136">
        <f t="shared" si="17"/>
        <v>6.6921359251034416E-5</v>
      </c>
      <c r="AP13" s="136">
        <v>80867.31</v>
      </c>
      <c r="AQ13" s="136">
        <f t="shared" si="18"/>
        <v>7.2555542285238613E-3</v>
      </c>
      <c r="AR13" s="136">
        <f t="shared" si="19"/>
        <v>1.6086801904549123E-5</v>
      </c>
      <c r="AT13" s="136">
        <v>0</v>
      </c>
      <c r="AU13" s="136">
        <f t="shared" si="20"/>
        <v>0</v>
      </c>
      <c r="AV13" s="136">
        <f t="shared" si="21"/>
        <v>0</v>
      </c>
      <c r="AX13" s="136">
        <v>107079.29</v>
      </c>
      <c r="AY13" s="136">
        <f t="shared" si="22"/>
        <v>9.6073381858112102E-3</v>
      </c>
      <c r="AZ13" s="136">
        <f t="shared" si="23"/>
        <v>2.130110827613491E-5</v>
      </c>
    </row>
    <row r="14" spans="1:52" s="141" customFormat="1" x14ac:dyDescent="0.35">
      <c r="A14" s="138">
        <v>750</v>
      </c>
      <c r="B14" s="138">
        <f t="shared" si="24"/>
        <v>1.25</v>
      </c>
      <c r="D14" s="136">
        <v>19308430.870000001</v>
      </c>
      <c r="F14" s="136">
        <v>0</v>
      </c>
      <c r="G14" s="136">
        <f t="shared" si="0"/>
        <v>0</v>
      </c>
      <c r="H14" s="136">
        <f t="shared" si="1"/>
        <v>0</v>
      </c>
      <c r="J14" s="136">
        <v>0</v>
      </c>
      <c r="K14" s="136">
        <f t="shared" si="2"/>
        <v>0</v>
      </c>
      <c r="L14" s="136">
        <f t="shared" si="3"/>
        <v>0</v>
      </c>
      <c r="N14" s="136">
        <v>53856405.799999997</v>
      </c>
      <c r="O14" s="136">
        <f t="shared" si="4"/>
        <v>3.4865861293056999</v>
      </c>
      <c r="P14" s="136">
        <f t="shared" si="5"/>
        <v>4.0262273145853858E-3</v>
      </c>
      <c r="R14" s="136">
        <v>0</v>
      </c>
      <c r="S14" s="136">
        <f t="shared" si="6"/>
        <v>0</v>
      </c>
      <c r="T14" s="136">
        <f t="shared" si="7"/>
        <v>0</v>
      </c>
      <c r="V14" s="136">
        <v>0</v>
      </c>
      <c r="W14" s="136">
        <f t="shared" si="8"/>
        <v>0</v>
      </c>
      <c r="X14" s="136">
        <f t="shared" si="9"/>
        <v>0</v>
      </c>
      <c r="Z14" s="136">
        <v>0</v>
      </c>
      <c r="AA14" s="136">
        <f t="shared" si="10"/>
        <v>0</v>
      </c>
      <c r="AB14" s="136">
        <f t="shared" si="11"/>
        <v>0</v>
      </c>
      <c r="AD14" s="195">
        <v>21543.75</v>
      </c>
      <c r="AE14" s="136">
        <f t="shared" si="12"/>
        <v>1.3947113404145822E-3</v>
      </c>
      <c r="AF14" s="136">
        <f t="shared" si="13"/>
        <v>3.4144289959696813E-6</v>
      </c>
      <c r="AH14" s="139">
        <v>0</v>
      </c>
      <c r="AI14" s="136">
        <f t="shared" si="14"/>
        <v>0</v>
      </c>
      <c r="AJ14" s="136">
        <f t="shared" si="15"/>
        <v>0</v>
      </c>
      <c r="AL14" s="136">
        <v>535345.6</v>
      </c>
      <c r="AM14" s="136">
        <f t="shared" si="16"/>
        <v>3.4657502958447287E-2</v>
      </c>
      <c r="AN14" s="136">
        <f t="shared" si="17"/>
        <v>8.0043331724268245E-5</v>
      </c>
      <c r="AP14" s="136">
        <v>124317.17</v>
      </c>
      <c r="AQ14" s="136">
        <f t="shared" si="18"/>
        <v>8.0481145022221062E-3</v>
      </c>
      <c r="AR14" s="136">
        <f t="shared" si="19"/>
        <v>1.7844043283887942E-5</v>
      </c>
      <c r="AT14" s="136">
        <v>0</v>
      </c>
      <c r="AU14" s="136">
        <f t="shared" si="20"/>
        <v>0</v>
      </c>
      <c r="AV14" s="136">
        <f t="shared" si="21"/>
        <v>0</v>
      </c>
      <c r="AX14" s="136">
        <v>90014.1</v>
      </c>
      <c r="AY14" s="136">
        <f t="shared" si="22"/>
        <v>5.8273831652898064E-3</v>
      </c>
      <c r="AZ14" s="136">
        <f t="shared" si="23"/>
        <v>1.2920302936112668E-5</v>
      </c>
    </row>
    <row r="15" spans="1:52" s="141" customFormat="1" x14ac:dyDescent="0.35">
      <c r="A15" s="138">
        <v>775</v>
      </c>
      <c r="B15" s="138">
        <f t="shared" si="24"/>
        <v>1.2916666666666667</v>
      </c>
      <c r="D15" s="136">
        <v>21263640.780000001</v>
      </c>
      <c r="F15" s="136">
        <v>0</v>
      </c>
      <c r="G15" s="136">
        <f t="shared" si="0"/>
        <v>0</v>
      </c>
      <c r="H15" s="136">
        <f t="shared" si="1"/>
        <v>0</v>
      </c>
      <c r="J15" s="136">
        <v>0</v>
      </c>
      <c r="K15" s="136">
        <f t="shared" si="2"/>
        <v>0</v>
      </c>
      <c r="L15" s="136">
        <f t="shared" si="3"/>
        <v>0</v>
      </c>
      <c r="N15" s="136">
        <v>46534372.200000003</v>
      </c>
      <c r="O15" s="136">
        <f t="shared" si="4"/>
        <v>2.8267453371171931</v>
      </c>
      <c r="P15" s="136">
        <f t="shared" si="5"/>
        <v>3.2642587521405915E-3</v>
      </c>
      <c r="R15" s="136">
        <v>0</v>
      </c>
      <c r="S15" s="136">
        <f t="shared" si="6"/>
        <v>0</v>
      </c>
      <c r="T15" s="136">
        <f t="shared" si="7"/>
        <v>0</v>
      </c>
      <c r="V15" s="136">
        <v>0</v>
      </c>
      <c r="W15" s="136">
        <f t="shared" si="8"/>
        <v>0</v>
      </c>
      <c r="X15" s="136">
        <f t="shared" si="9"/>
        <v>0</v>
      </c>
      <c r="Z15" s="136">
        <v>0</v>
      </c>
      <c r="AA15" s="136">
        <f t="shared" si="10"/>
        <v>0</v>
      </c>
      <c r="AB15" s="136">
        <f t="shared" si="11"/>
        <v>0</v>
      </c>
      <c r="AD15" s="195">
        <v>27069.73</v>
      </c>
      <c r="AE15" s="136">
        <f t="shared" si="12"/>
        <v>1.6443594151361819E-3</v>
      </c>
      <c r="AF15" s="136">
        <f t="shared" si="13"/>
        <v>4.0255989208259998E-6</v>
      </c>
      <c r="AH15" s="139">
        <v>0</v>
      </c>
      <c r="AI15" s="136">
        <f t="shared" si="14"/>
        <v>0</v>
      </c>
      <c r="AJ15" s="136">
        <f t="shared" si="15"/>
        <v>0</v>
      </c>
      <c r="AL15" s="136">
        <v>806947.01</v>
      </c>
      <c r="AM15" s="136">
        <f t="shared" si="16"/>
        <v>4.9018254463915625E-2</v>
      </c>
      <c r="AN15" s="136">
        <f t="shared" si="17"/>
        <v>1.1321024504575488E-4</v>
      </c>
      <c r="AP15" s="136">
        <v>165251</v>
      </c>
      <c r="AQ15" s="136">
        <f t="shared" si="18"/>
        <v>1.0038224899571188E-2</v>
      </c>
      <c r="AR15" s="136">
        <f t="shared" si="19"/>
        <v>2.2256457652521442E-5</v>
      </c>
      <c r="AT15" s="136">
        <v>2073.08</v>
      </c>
      <c r="AU15" s="136">
        <f t="shared" si="20"/>
        <v>1.2592990828983207E-4</v>
      </c>
      <c r="AV15" s="136">
        <f t="shared" si="21"/>
        <v>2.7920809695729006E-7</v>
      </c>
      <c r="AX15" s="136">
        <v>93374.79</v>
      </c>
      <c r="AY15" s="136">
        <f t="shared" si="22"/>
        <v>5.6720815121858916E-3</v>
      </c>
      <c r="AZ15" s="136">
        <f t="shared" si="23"/>
        <v>1.2575972668535031E-5</v>
      </c>
    </row>
    <row r="16" spans="1:52" s="141" customFormat="1" x14ac:dyDescent="0.35">
      <c r="A16" s="138">
        <v>800</v>
      </c>
      <c r="B16" s="138">
        <f t="shared" si="24"/>
        <v>1.3333333333333333</v>
      </c>
      <c r="D16" s="136">
        <v>16673052.25</v>
      </c>
      <c r="F16" s="136">
        <v>0</v>
      </c>
      <c r="G16" s="136">
        <f t="shared" si="0"/>
        <v>0</v>
      </c>
      <c r="H16" s="136">
        <f t="shared" si="1"/>
        <v>0</v>
      </c>
      <c r="J16" s="136">
        <v>0</v>
      </c>
      <c r="K16" s="136">
        <f t="shared" si="2"/>
        <v>0</v>
      </c>
      <c r="L16" s="136">
        <f t="shared" si="3"/>
        <v>0</v>
      </c>
      <c r="N16" s="136">
        <v>39893164.5</v>
      </c>
      <c r="O16" s="136">
        <f t="shared" si="4"/>
        <v>3.1902308708952796</v>
      </c>
      <c r="P16" s="136">
        <f t="shared" si="5"/>
        <v>3.6840032616059031E-3</v>
      </c>
      <c r="R16" s="136">
        <v>0</v>
      </c>
      <c r="S16" s="136">
        <f t="shared" si="6"/>
        <v>0</v>
      </c>
      <c r="T16" s="136">
        <f t="shared" si="7"/>
        <v>0</v>
      </c>
      <c r="V16" s="136">
        <v>0</v>
      </c>
      <c r="W16" s="136">
        <f t="shared" si="8"/>
        <v>0</v>
      </c>
      <c r="X16" s="136">
        <f t="shared" si="9"/>
        <v>0</v>
      </c>
      <c r="Z16" s="136">
        <v>0</v>
      </c>
      <c r="AA16" s="136">
        <f t="shared" si="10"/>
        <v>0</v>
      </c>
      <c r="AB16" s="136">
        <f t="shared" si="11"/>
        <v>0</v>
      </c>
      <c r="AD16" s="195">
        <v>50459.65</v>
      </c>
      <c r="AE16" s="136">
        <f t="shared" si="12"/>
        <v>4.0352259637003972E-3</v>
      </c>
      <c r="AF16" s="136">
        <f t="shared" si="13"/>
        <v>9.8787413111968992E-6</v>
      </c>
      <c r="AH16" s="139">
        <v>0</v>
      </c>
      <c r="AI16" s="136">
        <f t="shared" si="14"/>
        <v>0</v>
      </c>
      <c r="AJ16" s="136">
        <f t="shared" si="15"/>
        <v>0</v>
      </c>
      <c r="AL16" s="136">
        <v>1289070.02</v>
      </c>
      <c r="AM16" s="136">
        <f t="shared" si="16"/>
        <v>0.10308610570489075</v>
      </c>
      <c r="AN16" s="136">
        <f t="shared" si="17"/>
        <v>2.3808280028115528E-4</v>
      </c>
      <c r="AP16" s="136">
        <v>247049.56</v>
      </c>
      <c r="AQ16" s="136">
        <f t="shared" si="18"/>
        <v>1.975639543343561E-2</v>
      </c>
      <c r="AR16" s="136">
        <f t="shared" si="19"/>
        <v>4.3803300158129655E-5</v>
      </c>
      <c r="AT16" s="136">
        <v>4813.76</v>
      </c>
      <c r="AU16" s="136">
        <f t="shared" si="20"/>
        <v>3.8495331091322328E-4</v>
      </c>
      <c r="AV16" s="136">
        <f t="shared" si="21"/>
        <v>8.5350718361610611E-7</v>
      </c>
      <c r="AX16" s="136">
        <v>115159.97</v>
      </c>
      <c r="AY16" s="136">
        <f t="shared" si="22"/>
        <v>9.209269206642513E-3</v>
      </c>
      <c r="AZ16" s="136">
        <f t="shared" si="23"/>
        <v>2.041852141777223E-5</v>
      </c>
    </row>
    <row r="17" spans="1:52" s="141" customFormat="1" x14ac:dyDescent="0.35">
      <c r="A17" s="138">
        <v>825</v>
      </c>
      <c r="B17" s="138">
        <f t="shared" si="24"/>
        <v>1.375</v>
      </c>
      <c r="D17" s="136">
        <v>8538308.7200000007</v>
      </c>
      <c r="F17" s="136">
        <v>0</v>
      </c>
      <c r="G17" s="136">
        <f t="shared" si="0"/>
        <v>0</v>
      </c>
      <c r="H17" s="136">
        <f t="shared" si="1"/>
        <v>0</v>
      </c>
      <c r="J17" s="136">
        <v>137751.93</v>
      </c>
      <c r="K17" s="136">
        <f t="shared" si="2"/>
        <v>2.2183421794802469E-2</v>
      </c>
      <c r="L17" s="136">
        <f t="shared" si="3"/>
        <v>2.1518188903697084E-5</v>
      </c>
      <c r="N17" s="136">
        <v>32423350.399999999</v>
      </c>
      <c r="O17" s="136">
        <f t="shared" si="4"/>
        <v>5.2214212746338822</v>
      </c>
      <c r="P17" s="136">
        <f t="shared" si="5"/>
        <v>6.0295739664043557E-3</v>
      </c>
      <c r="R17" s="136">
        <v>0</v>
      </c>
      <c r="S17" s="136">
        <f t="shared" si="6"/>
        <v>0</v>
      </c>
      <c r="T17" s="136">
        <f t="shared" si="7"/>
        <v>0</v>
      </c>
      <c r="V17" s="136">
        <v>14773.91</v>
      </c>
      <c r="W17" s="136">
        <f t="shared" si="8"/>
        <v>2.37917448480359E-3</v>
      </c>
      <c r="X17" s="136">
        <f t="shared" si="9"/>
        <v>2.3078281823435757E-6</v>
      </c>
      <c r="Z17" s="136">
        <v>0</v>
      </c>
      <c r="AA17" s="136">
        <f t="shared" si="10"/>
        <v>0</v>
      </c>
      <c r="AB17" s="136">
        <f t="shared" si="11"/>
        <v>0</v>
      </c>
      <c r="AD17" s="195">
        <v>148854.29</v>
      </c>
      <c r="AE17" s="136">
        <f t="shared" si="12"/>
        <v>2.3971333839285212E-2</v>
      </c>
      <c r="AF17" s="136">
        <f t="shared" si="13"/>
        <v>5.8684843925191681E-5</v>
      </c>
      <c r="AH17" s="139">
        <v>4173.6499999999996</v>
      </c>
      <c r="AI17" s="136">
        <f t="shared" si="14"/>
        <v>6.7212008117691936E-4</v>
      </c>
      <c r="AJ17" s="136">
        <f t="shared" si="15"/>
        <v>1.2728833683766687E-6</v>
      </c>
      <c r="AL17" s="136">
        <v>3568195.56</v>
      </c>
      <c r="AM17" s="136">
        <f t="shared" si="16"/>
        <v>0.57461835310635145</v>
      </c>
      <c r="AN17" s="136">
        <f t="shared" si="17"/>
        <v>1.3271114052183586E-3</v>
      </c>
      <c r="AP17" s="136">
        <v>515800.81</v>
      </c>
      <c r="AQ17" s="136">
        <f t="shared" si="18"/>
        <v>8.3064004477692382E-2</v>
      </c>
      <c r="AR17" s="136">
        <f t="shared" si="19"/>
        <v>1.8416707302359653E-4</v>
      </c>
      <c r="AT17" s="136">
        <v>20358.45</v>
      </c>
      <c r="AU17" s="136">
        <f t="shared" si="20"/>
        <v>3.2785027653579619E-3</v>
      </c>
      <c r="AV17" s="136">
        <f t="shared" si="21"/>
        <v>7.2690001161441356E-6</v>
      </c>
      <c r="AX17" s="136">
        <v>178550.56</v>
      </c>
      <c r="AY17" s="136">
        <f t="shared" si="22"/>
        <v>2.8753589036307411E-2</v>
      </c>
      <c r="AZ17" s="136">
        <f t="shared" si="23"/>
        <v>6.3751613771068048E-5</v>
      </c>
    </row>
    <row r="18" spans="1:52" s="141" customFormat="1" x14ac:dyDescent="0.35">
      <c r="A18" s="138">
        <v>850</v>
      </c>
      <c r="B18" s="138">
        <f t="shared" si="24"/>
        <v>1.4166666666666667</v>
      </c>
      <c r="D18" s="136">
        <v>20075149.359999999</v>
      </c>
      <c r="F18" s="136">
        <v>0</v>
      </c>
      <c r="G18" s="136">
        <f t="shared" si="0"/>
        <v>0</v>
      </c>
      <c r="H18" s="136">
        <f t="shared" si="1"/>
        <v>0</v>
      </c>
      <c r="J18" s="136">
        <v>112602.69</v>
      </c>
      <c r="K18" s="136">
        <f t="shared" si="2"/>
        <v>7.9461664089955242E-3</v>
      </c>
      <c r="L18" s="136">
        <f t="shared" si="3"/>
        <v>7.7078780465257132E-6</v>
      </c>
      <c r="N18" s="136">
        <v>33733255.299999997</v>
      </c>
      <c r="O18" s="136">
        <f t="shared" si="4"/>
        <v>2.3804942859795823</v>
      </c>
      <c r="P18" s="136">
        <f t="shared" si="5"/>
        <v>2.7489385780164331E-3</v>
      </c>
      <c r="R18" s="136">
        <v>0</v>
      </c>
      <c r="S18" s="136">
        <f t="shared" si="6"/>
        <v>0</v>
      </c>
      <c r="T18" s="136">
        <f t="shared" si="7"/>
        <v>0</v>
      </c>
      <c r="V18" s="136">
        <v>10794.61</v>
      </c>
      <c r="W18" s="136">
        <f t="shared" si="8"/>
        <v>7.6175593478457031E-4</v>
      </c>
      <c r="X18" s="136">
        <f t="shared" si="9"/>
        <v>7.3891252011658818E-7</v>
      </c>
      <c r="Z18" s="136">
        <v>0</v>
      </c>
      <c r="AA18" s="136">
        <f t="shared" si="10"/>
        <v>0</v>
      </c>
      <c r="AB18" s="136">
        <f t="shared" si="11"/>
        <v>0</v>
      </c>
      <c r="AD18" s="195">
        <v>84187.95</v>
      </c>
      <c r="AE18" s="136">
        <f t="shared" si="12"/>
        <v>5.9409900450175281E-3</v>
      </c>
      <c r="AF18" s="136">
        <f t="shared" si="13"/>
        <v>1.4544291773267769E-5</v>
      </c>
      <c r="AH18" s="139">
        <v>6223.95</v>
      </c>
      <c r="AI18" s="136">
        <f t="shared" si="14"/>
        <v>4.3921279697019402E-4</v>
      </c>
      <c r="AJ18" s="136">
        <f t="shared" si="15"/>
        <v>8.3179580568787922E-7</v>
      </c>
      <c r="AL18" s="136">
        <v>1767876.18</v>
      </c>
      <c r="AM18" s="136">
        <f t="shared" si="16"/>
        <v>0.12475579683557583</v>
      </c>
      <c r="AN18" s="136">
        <f t="shared" si="17"/>
        <v>2.8813009531032858E-4</v>
      </c>
      <c r="AP18" s="136">
        <v>393934.46</v>
      </c>
      <c r="AQ18" s="136">
        <f t="shared" si="18"/>
        <v>2.7799236176309746E-2</v>
      </c>
      <c r="AR18" s="136">
        <f t="shared" si="19"/>
        <v>6.1635650617561876E-5</v>
      </c>
      <c r="AT18" s="136">
        <v>13043.76</v>
      </c>
      <c r="AU18" s="136">
        <f t="shared" si="20"/>
        <v>9.2047434709596613E-4</v>
      </c>
      <c r="AV18" s="136">
        <f t="shared" si="21"/>
        <v>2.0408487089434339E-6</v>
      </c>
      <c r="AX18" s="136">
        <v>104094.16</v>
      </c>
      <c r="AY18" s="136">
        <f t="shared" si="22"/>
        <v>7.345734969249897E-3</v>
      </c>
      <c r="AZ18" s="136">
        <f t="shared" si="23"/>
        <v>1.6286747996325543E-5</v>
      </c>
    </row>
    <row r="19" spans="1:52" s="141" customFormat="1" x14ac:dyDescent="0.35">
      <c r="A19" s="138">
        <v>875</v>
      </c>
      <c r="B19" s="138">
        <f t="shared" si="24"/>
        <v>1.4583333333333333</v>
      </c>
      <c r="D19" s="136">
        <v>19647512.239999998</v>
      </c>
      <c r="F19" s="136">
        <v>0</v>
      </c>
      <c r="G19" s="136">
        <f t="shared" si="0"/>
        <v>0</v>
      </c>
      <c r="H19" s="136">
        <f t="shared" si="1"/>
        <v>0</v>
      </c>
      <c r="J19" s="136">
        <v>65554.13</v>
      </c>
      <c r="K19" s="136">
        <f t="shared" si="2"/>
        <v>4.8657444132818453E-3</v>
      </c>
      <c r="L19" s="136">
        <f t="shared" si="3"/>
        <v>4.7198312510398623E-6</v>
      </c>
      <c r="N19" s="136">
        <v>10749432.6</v>
      </c>
      <c r="O19" s="136">
        <f t="shared" si="4"/>
        <v>0.79787484967613398</v>
      </c>
      <c r="P19" s="136">
        <f t="shared" si="5"/>
        <v>9.2136703188986334E-4</v>
      </c>
      <c r="R19" s="136">
        <v>0</v>
      </c>
      <c r="S19" s="136">
        <f t="shared" si="6"/>
        <v>0</v>
      </c>
      <c r="T19" s="136">
        <f t="shared" si="7"/>
        <v>0</v>
      </c>
      <c r="V19" s="136">
        <v>8293.33</v>
      </c>
      <c r="W19" s="136">
        <f t="shared" si="8"/>
        <v>6.1557104205337975E-4</v>
      </c>
      <c r="X19" s="136">
        <f t="shared" si="9"/>
        <v>5.9711139647778748E-7</v>
      </c>
      <c r="Z19" s="136">
        <v>0</v>
      </c>
      <c r="AA19" s="136">
        <f t="shared" si="10"/>
        <v>0</v>
      </c>
      <c r="AB19" s="136">
        <f t="shared" si="11"/>
        <v>0</v>
      </c>
      <c r="AD19" s="195">
        <v>26971.91</v>
      </c>
      <c r="AE19" s="136">
        <f t="shared" si="12"/>
        <v>2.0019855407743302E-3</v>
      </c>
      <c r="AF19" s="136">
        <f t="shared" si="13"/>
        <v>4.9011127118963561E-6</v>
      </c>
      <c r="AH19" s="139">
        <v>4624.34</v>
      </c>
      <c r="AI19" s="136">
        <f t="shared" si="14"/>
        <v>3.4324086857861997E-4</v>
      </c>
      <c r="AJ19" s="136">
        <f t="shared" si="15"/>
        <v>6.5004097511242542E-7</v>
      </c>
      <c r="AL19" s="136">
        <v>542433.12</v>
      </c>
      <c r="AM19" s="136">
        <f t="shared" si="16"/>
        <v>4.0262008255147932E-2</v>
      </c>
      <c r="AN19" s="136">
        <f t="shared" si="17"/>
        <v>9.2987232418789803E-5</v>
      </c>
      <c r="AP19" s="136">
        <v>112324.84</v>
      </c>
      <c r="AQ19" s="136">
        <f t="shared" si="18"/>
        <v>8.3372925962525487E-3</v>
      </c>
      <c r="AR19" s="136">
        <f t="shared" si="19"/>
        <v>1.8485200467375667E-5</v>
      </c>
      <c r="AT19" s="136">
        <v>2424.6799999999998</v>
      </c>
      <c r="AU19" s="136">
        <f t="shared" si="20"/>
        <v>1.799714703558147E-4</v>
      </c>
      <c r="AV19" s="136">
        <f t="shared" si="21"/>
        <v>3.9902746239599748E-7</v>
      </c>
      <c r="AX19" s="136">
        <v>17147.490000000002</v>
      </c>
      <c r="AY19" s="136">
        <f t="shared" si="22"/>
        <v>1.2727695977249077E-3</v>
      </c>
      <c r="AZ19" s="136">
        <f t="shared" si="23"/>
        <v>2.8219473997231566E-6</v>
      </c>
    </row>
    <row r="20" spans="1:52" s="141" customFormat="1" x14ac:dyDescent="0.35">
      <c r="A20" s="138">
        <v>900</v>
      </c>
      <c r="B20" s="138">
        <f t="shared" si="24"/>
        <v>1.5</v>
      </c>
      <c r="D20" s="136">
        <v>18820844.219999999</v>
      </c>
      <c r="F20" s="136">
        <v>45739.26</v>
      </c>
      <c r="G20" s="136">
        <f t="shared" si="0"/>
        <v>3.6453672958566153E-3</v>
      </c>
      <c r="H20" s="136">
        <f t="shared" si="1"/>
        <v>2.6941337955606473E-6</v>
      </c>
      <c r="J20" s="136">
        <v>341491.52</v>
      </c>
      <c r="K20" s="136">
        <f t="shared" si="2"/>
        <v>2.7216487954120055E-2</v>
      </c>
      <c r="L20" s="136">
        <f t="shared" si="3"/>
        <v>2.6400324283117043E-5</v>
      </c>
      <c r="N20" s="136">
        <v>19645484.449999999</v>
      </c>
      <c r="O20" s="136">
        <f t="shared" si="4"/>
        <v>1.5657228937523187</v>
      </c>
      <c r="P20" s="136">
        <f t="shared" si="5"/>
        <v>1.8080598178575886E-3</v>
      </c>
      <c r="R20" s="136">
        <v>51896.93</v>
      </c>
      <c r="S20" s="136">
        <f t="shared" si="6"/>
        <v>4.1361266311995444E-3</v>
      </c>
      <c r="T20" s="136">
        <f t="shared" si="7"/>
        <v>5.5405095602859987E-6</v>
      </c>
      <c r="V20" s="136">
        <v>24416.18</v>
      </c>
      <c r="W20" s="136">
        <f t="shared" si="8"/>
        <v>1.9459419339479555E-3</v>
      </c>
      <c r="X20" s="136">
        <f t="shared" si="9"/>
        <v>1.8875873396649984E-6</v>
      </c>
      <c r="Z20" s="136">
        <v>4811.1000000000004</v>
      </c>
      <c r="AA20" s="136">
        <f t="shared" si="10"/>
        <v>3.8343922916758515E-4</v>
      </c>
      <c r="AB20" s="136">
        <f t="shared" si="11"/>
        <v>8.5015020600388992E-7</v>
      </c>
      <c r="AD20" s="195">
        <v>77810.98</v>
      </c>
      <c r="AE20" s="136">
        <f t="shared" si="12"/>
        <v>6.2014471102189482E-3</v>
      </c>
      <c r="AF20" s="136">
        <f t="shared" si="13"/>
        <v>1.5181923467984283E-5</v>
      </c>
      <c r="AH20" s="139">
        <v>17353.38</v>
      </c>
      <c r="AI20" s="136">
        <f t="shared" si="14"/>
        <v>1.3830447612089105E-3</v>
      </c>
      <c r="AJ20" s="136">
        <f t="shared" si="15"/>
        <v>2.6192561769329224E-6</v>
      </c>
      <c r="AL20" s="136">
        <v>1108571.95</v>
      </c>
      <c r="AM20" s="136">
        <f t="shared" si="16"/>
        <v>8.8351930740331056E-2</v>
      </c>
      <c r="AN20" s="136">
        <f t="shared" si="17"/>
        <v>2.0405344577786999E-4</v>
      </c>
      <c r="AP20" s="136">
        <v>149755.45000000001</v>
      </c>
      <c r="AQ20" s="136">
        <f t="shared" si="18"/>
        <v>1.193534000782458E-2</v>
      </c>
      <c r="AR20" s="136">
        <f t="shared" si="19"/>
        <v>2.6462685595332718E-5</v>
      </c>
      <c r="AT20" s="136">
        <v>7811.52</v>
      </c>
      <c r="AU20" s="136">
        <f t="shared" si="20"/>
        <v>6.2256931001791163E-4</v>
      </c>
      <c r="AV20" s="136">
        <f t="shared" si="21"/>
        <v>1.380342403442769E-6</v>
      </c>
      <c r="AX20" s="136">
        <v>27195.81</v>
      </c>
      <c r="AY20" s="136">
        <f t="shared" si="22"/>
        <v>2.1674753014878311E-3</v>
      </c>
      <c r="AZ20" s="136">
        <f t="shared" si="23"/>
        <v>4.8056626289087011E-6</v>
      </c>
    </row>
    <row r="21" spans="1:52" s="141" customFormat="1" x14ac:dyDescent="0.35">
      <c r="A21" s="138">
        <v>925</v>
      </c>
      <c r="B21" s="138">
        <f t="shared" si="24"/>
        <v>1.5416666666666667</v>
      </c>
      <c r="D21" s="136">
        <v>18636443.719999999</v>
      </c>
      <c r="F21" s="136">
        <v>136666.87</v>
      </c>
      <c r="G21" s="136">
        <f t="shared" si="0"/>
        <v>1.1305523794250306E-2</v>
      </c>
      <c r="H21" s="136">
        <f t="shared" si="1"/>
        <v>8.355425190000613E-6</v>
      </c>
      <c r="J21" s="136">
        <v>1082185</v>
      </c>
      <c r="K21" s="136">
        <f t="shared" si="2"/>
        <v>8.9521829740307701E-2</v>
      </c>
      <c r="L21" s="136">
        <f t="shared" si="3"/>
        <v>8.6837263483304818E-5</v>
      </c>
      <c r="N21" s="136">
        <v>30466829.399999999</v>
      </c>
      <c r="O21" s="136">
        <f t="shared" si="4"/>
        <v>2.5203142847792206</v>
      </c>
      <c r="P21" s="136">
        <f t="shared" si="5"/>
        <v>2.9103994103075611E-3</v>
      </c>
      <c r="R21" s="136">
        <v>104585.34</v>
      </c>
      <c r="S21" s="136">
        <f t="shared" si="6"/>
        <v>8.6516362736613357E-3</v>
      </c>
      <c r="T21" s="136">
        <f t="shared" si="7"/>
        <v>1.1589218068121859E-5</v>
      </c>
      <c r="V21" s="136">
        <v>92723.11</v>
      </c>
      <c r="W21" s="136">
        <f t="shared" si="8"/>
        <v>7.6703543908036272E-3</v>
      </c>
      <c r="X21" s="136">
        <f t="shared" si="9"/>
        <v>7.4403370348521338E-6</v>
      </c>
      <c r="Z21" s="136">
        <v>19524.900000000001</v>
      </c>
      <c r="AA21" s="136">
        <f t="shared" si="10"/>
        <v>1.6151626325411404E-3</v>
      </c>
      <c r="AB21" s="136">
        <f t="shared" si="11"/>
        <v>3.5810911882062488E-6</v>
      </c>
      <c r="AD21" s="195">
        <v>119515.14</v>
      </c>
      <c r="AE21" s="136">
        <f t="shared" si="12"/>
        <v>9.8866774298932616E-3</v>
      </c>
      <c r="AF21" s="136">
        <f t="shared" si="13"/>
        <v>2.4203831367996244E-5</v>
      </c>
      <c r="AH21" s="139">
        <v>45785.94</v>
      </c>
      <c r="AI21" s="136">
        <f t="shared" si="14"/>
        <v>3.7875604681084519E-3</v>
      </c>
      <c r="AJ21" s="136">
        <f t="shared" si="15"/>
        <v>7.1730080109110049E-6</v>
      </c>
      <c r="AL21" s="136">
        <v>1470423.54</v>
      </c>
      <c r="AM21" s="136">
        <f t="shared" si="16"/>
        <v>0.12163817258049275</v>
      </c>
      <c r="AN21" s="136">
        <f t="shared" si="17"/>
        <v>2.8092977759729452E-4</v>
      </c>
      <c r="AP21" s="136">
        <v>196646.07</v>
      </c>
      <c r="AQ21" s="136">
        <f t="shared" si="18"/>
        <v>1.6267196456835598E-2</v>
      </c>
      <c r="AR21" s="136">
        <f t="shared" si="19"/>
        <v>3.606715058578478E-5</v>
      </c>
      <c r="AT21" s="136">
        <v>16540.98</v>
      </c>
      <c r="AU21" s="136">
        <f t="shared" si="20"/>
        <v>1.3683231566671455E-3</v>
      </c>
      <c r="AV21" s="136">
        <f t="shared" si="21"/>
        <v>3.0338059463708287E-6</v>
      </c>
      <c r="AX21" s="136">
        <v>32636.57</v>
      </c>
      <c r="AY21" s="136">
        <f t="shared" si="22"/>
        <v>2.6998022175946206E-3</v>
      </c>
      <c r="AZ21" s="136">
        <f t="shared" si="23"/>
        <v>5.9859222449424287E-6</v>
      </c>
    </row>
    <row r="22" spans="1:52" s="141" customFormat="1" x14ac:dyDescent="0.35">
      <c r="A22" s="138">
        <v>950</v>
      </c>
      <c r="B22" s="138">
        <f t="shared" si="24"/>
        <v>1.5833333333333333</v>
      </c>
      <c r="D22" s="136">
        <v>11749043.640000001</v>
      </c>
      <c r="F22" s="136">
        <v>127021.08</v>
      </c>
      <c r="G22" s="136">
        <f t="shared" si="0"/>
        <v>1.7117708995078681E-2</v>
      </c>
      <c r="H22" s="136">
        <f t="shared" si="1"/>
        <v>1.2650960675109954E-5</v>
      </c>
      <c r="J22" s="136">
        <v>816518.17</v>
      </c>
      <c r="K22" s="136">
        <f t="shared" si="2"/>
        <v>0.1100362272408185</v>
      </c>
      <c r="L22" s="136">
        <f t="shared" si="3"/>
        <v>1.0673647852527591E-4</v>
      </c>
      <c r="N22" s="136">
        <v>13870920.960000001</v>
      </c>
      <c r="O22" s="136">
        <f t="shared" si="4"/>
        <v>1.8692833385373315</v>
      </c>
      <c r="P22" s="136">
        <f t="shared" si="5"/>
        <v>2.1586042498875787E-3</v>
      </c>
      <c r="R22" s="136">
        <v>73032.03</v>
      </c>
      <c r="S22" s="136">
        <f t="shared" si="6"/>
        <v>9.8419965950522249E-3</v>
      </c>
      <c r="T22" s="136">
        <f t="shared" si="7"/>
        <v>1.3183754050435008E-5</v>
      </c>
      <c r="V22" s="136">
        <v>74966.63</v>
      </c>
      <c r="W22" s="136">
        <f t="shared" si="8"/>
        <v>1.0102708595153933E-2</v>
      </c>
      <c r="X22" s="136">
        <f t="shared" si="9"/>
        <v>9.7997501918509725E-6</v>
      </c>
      <c r="Z22" s="136">
        <v>19528.810000000001</v>
      </c>
      <c r="AA22" s="136">
        <f t="shared" si="10"/>
        <v>2.6317559778281097E-3</v>
      </c>
      <c r="AB22" s="136">
        <f t="shared" si="11"/>
        <v>5.835052119105602E-6</v>
      </c>
      <c r="AD22" s="195">
        <v>69089.960000000006</v>
      </c>
      <c r="AE22" s="136">
        <f t="shared" si="12"/>
        <v>9.310752433860793E-3</v>
      </c>
      <c r="AF22" s="136">
        <f t="shared" si="13"/>
        <v>2.2793894452037387E-5</v>
      </c>
      <c r="AH22" s="139">
        <v>19508.73</v>
      </c>
      <c r="AI22" s="136">
        <f t="shared" si="14"/>
        <v>2.629049941974681E-3</v>
      </c>
      <c r="AJ22" s="136">
        <f t="shared" si="15"/>
        <v>4.978982237684904E-6</v>
      </c>
      <c r="AL22" s="136">
        <v>551292.93999999994</v>
      </c>
      <c r="AM22" s="136">
        <f t="shared" si="16"/>
        <v>7.4293748076786709E-2</v>
      </c>
      <c r="AN22" s="136">
        <f t="shared" si="17"/>
        <v>1.7158533116131566E-4</v>
      </c>
      <c r="AP22" s="136">
        <v>90670.16</v>
      </c>
      <c r="AQ22" s="136">
        <f t="shared" si="18"/>
        <v>1.2218959352394291E-2</v>
      </c>
      <c r="AR22" s="136">
        <f t="shared" si="19"/>
        <v>2.7091518082650404E-5</v>
      </c>
      <c r="AT22" s="136">
        <v>9026.9699999999993</v>
      </c>
      <c r="AU22" s="136">
        <f t="shared" si="20"/>
        <v>1.2164992264851267E-3</v>
      </c>
      <c r="AV22" s="136">
        <f t="shared" si="21"/>
        <v>2.6971863839938369E-6</v>
      </c>
      <c r="AX22" s="136">
        <v>16805.349999999999</v>
      </c>
      <c r="AY22" s="136">
        <f t="shared" si="22"/>
        <v>2.2647350413053133E-3</v>
      </c>
      <c r="AZ22" s="136">
        <f t="shared" si="23"/>
        <v>5.0213040697211612E-6</v>
      </c>
    </row>
    <row r="23" spans="1:52" s="141" customFormat="1" x14ac:dyDescent="0.35">
      <c r="A23" s="138">
        <v>975</v>
      </c>
      <c r="B23" s="138">
        <f t="shared" si="24"/>
        <v>1.625</v>
      </c>
      <c r="D23" s="136">
        <v>13894883.779999999</v>
      </c>
      <c r="F23" s="136">
        <v>72947.63</v>
      </c>
      <c r="G23" s="136">
        <f t="shared" si="0"/>
        <v>8.5311903738715545E-3</v>
      </c>
      <c r="H23" s="136">
        <f t="shared" si="1"/>
        <v>6.3050349765120276E-6</v>
      </c>
      <c r="J23" s="136">
        <v>1443825.44</v>
      </c>
      <c r="K23" s="136">
        <f t="shared" si="2"/>
        <v>0.16885469336397715</v>
      </c>
      <c r="L23" s="136">
        <f t="shared" si="3"/>
        <v>1.6379110592997949E-4</v>
      </c>
      <c r="N23" s="136">
        <v>16929359.760000002</v>
      </c>
      <c r="O23" s="136">
        <f t="shared" si="4"/>
        <v>1.9798805118181422</v>
      </c>
      <c r="P23" s="136">
        <f t="shared" si="5"/>
        <v>2.2863192534655357E-3</v>
      </c>
      <c r="R23" s="136">
        <v>108658.74</v>
      </c>
      <c r="S23" s="136">
        <f t="shared" si="6"/>
        <v>1.2707587576525957E-2</v>
      </c>
      <c r="T23" s="136">
        <f t="shared" si="7"/>
        <v>1.7022329520770646E-5</v>
      </c>
      <c r="V23" s="136">
        <v>80758.820000000007</v>
      </c>
      <c r="W23" s="136">
        <f t="shared" si="8"/>
        <v>9.4447053014501733E-3</v>
      </c>
      <c r="X23" s="136">
        <f t="shared" si="9"/>
        <v>9.1614789952725528E-6</v>
      </c>
      <c r="Z23" s="136">
        <v>34811.65</v>
      </c>
      <c r="AA23" s="136">
        <f t="shared" si="10"/>
        <v>4.0712057866525032E-3</v>
      </c>
      <c r="AB23" s="136">
        <f t="shared" si="11"/>
        <v>9.0265579912642115E-6</v>
      </c>
      <c r="AD23" s="195">
        <v>88984.38</v>
      </c>
      <c r="AE23" s="136">
        <f t="shared" si="12"/>
        <v>1.0406680601973341E-2</v>
      </c>
      <c r="AF23" s="136">
        <f t="shared" si="13"/>
        <v>2.5476864616739073E-5</v>
      </c>
      <c r="AH23" s="139">
        <v>17912.53</v>
      </c>
      <c r="AI23" s="136">
        <f t="shared" si="14"/>
        <v>2.094861800276245E-3</v>
      </c>
      <c r="AJ23" s="136">
        <f t="shared" si="15"/>
        <v>3.9673189647153887E-6</v>
      </c>
      <c r="AL23" s="136">
        <v>505926.79</v>
      </c>
      <c r="AM23" s="136">
        <f t="shared" si="16"/>
        <v>5.9167895663392152E-2</v>
      </c>
      <c r="AN23" s="136">
        <f t="shared" si="17"/>
        <v>1.3665137692377973E-4</v>
      </c>
      <c r="AP23" s="136">
        <v>62600.25</v>
      </c>
      <c r="AQ23" s="136">
        <f t="shared" si="18"/>
        <v>7.3210692410699673E-3</v>
      </c>
      <c r="AR23" s="136">
        <f t="shared" si="19"/>
        <v>1.623205986767755E-5</v>
      </c>
      <c r="AT23" s="136">
        <v>15395.33</v>
      </c>
      <c r="AU23" s="136">
        <f t="shared" si="20"/>
        <v>1.8004764664537557E-3</v>
      </c>
      <c r="AV23" s="136">
        <f t="shared" si="21"/>
        <v>3.991963582296433E-6</v>
      </c>
      <c r="AX23" s="136">
        <v>19966.43</v>
      </c>
      <c r="AY23" s="136">
        <f t="shared" si="22"/>
        <v>2.3350644211001816E-3</v>
      </c>
      <c r="AZ23" s="136">
        <f t="shared" si="23"/>
        <v>5.1772363066248633E-6</v>
      </c>
    </row>
    <row r="24" spans="1:52" s="141" customFormat="1" x14ac:dyDescent="0.35">
      <c r="A24" s="138">
        <v>1000</v>
      </c>
      <c r="B24" s="138">
        <f t="shared" si="24"/>
        <v>1.6666666666666667</v>
      </c>
      <c r="D24" s="136">
        <v>21506019.100000001</v>
      </c>
      <c r="F24" s="136">
        <v>17712.919999999998</v>
      </c>
      <c r="G24" s="136">
        <f t="shared" si="0"/>
        <v>1.3727102722294769E-3</v>
      </c>
      <c r="H24" s="136">
        <f t="shared" si="1"/>
        <v>1.0145109767485429E-6</v>
      </c>
      <c r="J24" s="136">
        <v>1279225.73</v>
      </c>
      <c r="K24" s="136">
        <f t="shared" si="2"/>
        <v>9.9137031052545344E-2</v>
      </c>
      <c r="L24" s="136">
        <f t="shared" si="3"/>
        <v>9.6164125682367477E-5</v>
      </c>
      <c r="N24" s="136">
        <v>11564072.51</v>
      </c>
      <c r="O24" s="136">
        <f t="shared" si="4"/>
        <v>0.89618883409869809</v>
      </c>
      <c r="P24" s="136">
        <f t="shared" si="5"/>
        <v>1.0348976990834124E-3</v>
      </c>
      <c r="R24" s="136">
        <v>72799.72</v>
      </c>
      <c r="S24" s="136">
        <f t="shared" si="6"/>
        <v>5.6418096767461099E-3</v>
      </c>
      <c r="T24" s="136">
        <f t="shared" si="7"/>
        <v>7.5574331345509119E-6</v>
      </c>
      <c r="V24" s="136">
        <v>31455.11</v>
      </c>
      <c r="W24" s="136">
        <f t="shared" si="8"/>
        <v>2.4376981667115385E-3</v>
      </c>
      <c r="X24" s="136">
        <f t="shared" si="9"/>
        <v>2.364596865474785E-6</v>
      </c>
      <c r="Z24" s="136">
        <v>39492.620000000003</v>
      </c>
      <c r="AA24" s="136">
        <f t="shared" si="10"/>
        <v>3.0605865747293667E-3</v>
      </c>
      <c r="AB24" s="136">
        <f t="shared" si="11"/>
        <v>6.7858427335344568E-6</v>
      </c>
      <c r="AD24" s="195">
        <v>63604.19</v>
      </c>
      <c r="AE24" s="136">
        <f t="shared" si="12"/>
        <v>4.9291774010064623E-3</v>
      </c>
      <c r="AF24" s="136">
        <f t="shared" si="13"/>
        <v>1.206724700415218E-5</v>
      </c>
      <c r="AH24" s="139">
        <v>4823.8599999999997</v>
      </c>
      <c r="AI24" s="136">
        <f t="shared" si="14"/>
        <v>3.7383797667447742E-4</v>
      </c>
      <c r="AJ24" s="136">
        <f t="shared" si="15"/>
        <v>7.0798679626307837E-7</v>
      </c>
      <c r="AL24" s="136">
        <v>259856.01</v>
      </c>
      <c r="AM24" s="136">
        <f t="shared" si="16"/>
        <v>2.013823888029561E-2</v>
      </c>
      <c r="AN24" s="136">
        <f t="shared" si="17"/>
        <v>4.6510325252534446E-5</v>
      </c>
      <c r="AP24" s="136">
        <v>20480.91</v>
      </c>
      <c r="AQ24" s="136">
        <f t="shared" si="18"/>
        <v>1.5872230858383269E-3</v>
      </c>
      <c r="AR24" s="136">
        <f t="shared" si="19"/>
        <v>3.5191444452070581E-6</v>
      </c>
      <c r="AT24" s="136">
        <v>10416.629999999999</v>
      </c>
      <c r="AU24" s="136">
        <f t="shared" si="20"/>
        <v>8.0726469735163578E-4</v>
      </c>
      <c r="AV24" s="136">
        <f t="shared" si="21"/>
        <v>1.7898435959279736E-6</v>
      </c>
      <c r="AX24" s="136">
        <v>15033.16</v>
      </c>
      <c r="AY24" s="136">
        <f t="shared" si="22"/>
        <v>1.1650350792567958E-3</v>
      </c>
      <c r="AZ24" s="136">
        <f t="shared" si="23"/>
        <v>2.5830815870930022E-6</v>
      </c>
    </row>
    <row r="25" spans="1:52" s="141" customFormat="1" x14ac:dyDescent="0.35">
      <c r="A25" s="138">
        <v>1025</v>
      </c>
      <c r="B25" s="138">
        <f t="shared" si="24"/>
        <v>1.7083333333333333</v>
      </c>
      <c r="D25" s="136">
        <v>21376630.420000002</v>
      </c>
      <c r="F25" s="136">
        <v>0</v>
      </c>
      <c r="G25" s="136">
        <f t="shared" si="0"/>
        <v>0</v>
      </c>
      <c r="H25" s="136">
        <f t="shared" si="1"/>
        <v>0</v>
      </c>
      <c r="J25" s="136">
        <v>1486971.22</v>
      </c>
      <c r="K25" s="136">
        <f t="shared" si="2"/>
        <v>0.11883269022870319</v>
      </c>
      <c r="L25" s="136">
        <f t="shared" si="3"/>
        <v>1.1526915459340313E-4</v>
      </c>
      <c r="N25" s="136">
        <v>7141815.6200000001</v>
      </c>
      <c r="O25" s="136">
        <f t="shared" si="4"/>
        <v>0.57074484820356763</v>
      </c>
      <c r="P25" s="136">
        <f t="shared" si="5"/>
        <v>6.5908267063337833E-4</v>
      </c>
      <c r="R25" s="136">
        <v>29990.560000000001</v>
      </c>
      <c r="S25" s="136">
        <f t="shared" si="6"/>
        <v>2.3967235399924795E-3</v>
      </c>
      <c r="T25" s="136">
        <f t="shared" si="7"/>
        <v>3.2105084952004207E-6</v>
      </c>
      <c r="V25" s="136">
        <v>6482.92</v>
      </c>
      <c r="W25" s="136">
        <f t="shared" si="8"/>
        <v>5.1808859093955054E-4</v>
      </c>
      <c r="X25" s="136">
        <f t="shared" si="9"/>
        <v>5.0255223345658613E-7</v>
      </c>
      <c r="Z25" s="136">
        <v>36558.519999999997</v>
      </c>
      <c r="AA25" s="136">
        <f t="shared" si="10"/>
        <v>2.9216081817507195E-3</v>
      </c>
      <c r="AB25" s="136">
        <f t="shared" si="11"/>
        <v>6.4777039192629336E-6</v>
      </c>
      <c r="AD25" s="195">
        <v>34271.440000000002</v>
      </c>
      <c r="AE25" s="136">
        <f t="shared" si="12"/>
        <v>2.7388340530300156E-3</v>
      </c>
      <c r="AF25" s="136">
        <f t="shared" si="13"/>
        <v>6.7050106605106324E-6</v>
      </c>
      <c r="AH25" s="139">
        <v>1920.38</v>
      </c>
      <c r="AI25" s="136">
        <f t="shared" si="14"/>
        <v>1.5346895662270922E-4</v>
      </c>
      <c r="AJ25" s="136">
        <f t="shared" si="15"/>
        <v>2.9064461532692441E-7</v>
      </c>
      <c r="AL25" s="136">
        <v>120646.73</v>
      </c>
      <c r="AM25" s="136">
        <f t="shared" si="16"/>
        <v>9.6415958159539825E-3</v>
      </c>
      <c r="AN25" s="136">
        <f t="shared" si="17"/>
        <v>2.2267774258665084E-5</v>
      </c>
      <c r="AP25" s="136">
        <v>13457.55</v>
      </c>
      <c r="AQ25" s="136">
        <f t="shared" si="18"/>
        <v>1.0754726445796874E-3</v>
      </c>
      <c r="AR25" s="136">
        <f t="shared" si="19"/>
        <v>2.3845063853426477E-6</v>
      </c>
      <c r="AT25" s="136">
        <v>10907.03</v>
      </c>
      <c r="AU25" s="136">
        <f t="shared" si="20"/>
        <v>8.7164546285245015E-4</v>
      </c>
      <c r="AV25" s="136">
        <f t="shared" si="21"/>
        <v>1.9325867397946742E-6</v>
      </c>
      <c r="AX25" s="139">
        <v>0</v>
      </c>
      <c r="AY25" s="136">
        <f t="shared" si="22"/>
        <v>0</v>
      </c>
      <c r="AZ25" s="136">
        <f t="shared" si="23"/>
        <v>0</v>
      </c>
    </row>
    <row r="26" spans="1:52" s="141" customFormat="1" x14ac:dyDescent="0.35">
      <c r="A26" s="138">
        <v>1050</v>
      </c>
      <c r="B26" s="138">
        <f t="shared" si="24"/>
        <v>1.75</v>
      </c>
      <c r="D26" s="136">
        <v>19376630.420000002</v>
      </c>
      <c r="F26" s="136">
        <v>0</v>
      </c>
      <c r="G26" s="136">
        <f t="shared" si="0"/>
        <v>0</v>
      </c>
      <c r="H26" s="136">
        <f t="shared" si="1"/>
        <v>0</v>
      </c>
      <c r="J26" s="136">
        <v>1165374.3500000001</v>
      </c>
      <c r="K26" s="136">
        <f t="shared" si="2"/>
        <v>0.10525076178337926</v>
      </c>
      <c r="L26" s="136">
        <f t="shared" si="3"/>
        <v>1.0209451883764012E-4</v>
      </c>
      <c r="N26" s="136">
        <v>4529079.6399999997</v>
      </c>
      <c r="O26" s="136">
        <f t="shared" si="4"/>
        <v>0.40904373971127223</v>
      </c>
      <c r="P26" s="136">
        <f t="shared" si="5"/>
        <v>4.7235404966566386E-4</v>
      </c>
      <c r="R26" s="136">
        <v>14973.37</v>
      </c>
      <c r="S26" s="136">
        <f t="shared" si="6"/>
        <v>1.3523196206990462E-3</v>
      </c>
      <c r="T26" s="136">
        <f t="shared" si="7"/>
        <v>1.8114870397167803E-6</v>
      </c>
      <c r="V26" s="136">
        <v>7914.95</v>
      </c>
      <c r="W26" s="136">
        <f t="shared" si="8"/>
        <v>7.1483855550566867E-4</v>
      </c>
      <c r="X26" s="136">
        <f t="shared" si="9"/>
        <v>6.9340209167464455E-7</v>
      </c>
      <c r="Z26" s="139">
        <v>29655.15</v>
      </c>
      <c r="AA26" s="136">
        <f t="shared" si="10"/>
        <v>2.6783042962120964E-3</v>
      </c>
      <c r="AB26" s="136">
        <f t="shared" si="11"/>
        <v>5.9382576845590652E-6</v>
      </c>
      <c r="AD26" s="195">
        <v>27812.7</v>
      </c>
      <c r="AE26" s="136">
        <f t="shared" si="12"/>
        <v>2.5119034602508559E-3</v>
      </c>
      <c r="AF26" s="136">
        <f t="shared" si="13"/>
        <v>6.1494559922396872E-6</v>
      </c>
      <c r="AH26" s="139">
        <v>0</v>
      </c>
      <c r="AI26" s="136">
        <f t="shared" si="14"/>
        <v>0</v>
      </c>
      <c r="AJ26" s="136">
        <f t="shared" si="15"/>
        <v>0</v>
      </c>
      <c r="AL26" s="136">
        <v>77330.080000000002</v>
      </c>
      <c r="AM26" s="136">
        <f t="shared" si="16"/>
        <v>6.9840646730980997E-3</v>
      </c>
      <c r="AN26" s="136">
        <f t="shared" si="17"/>
        <v>1.6130065864317526E-5</v>
      </c>
      <c r="AP26" s="139">
        <v>0</v>
      </c>
      <c r="AQ26" s="136">
        <f t="shared" si="18"/>
        <v>0</v>
      </c>
      <c r="AR26" s="136">
        <f t="shared" si="19"/>
        <v>0</v>
      </c>
      <c r="AT26" s="139">
        <v>0</v>
      </c>
      <c r="AU26" s="136">
        <f t="shared" si="20"/>
        <v>0</v>
      </c>
      <c r="AV26" s="136">
        <f t="shared" si="21"/>
        <v>0</v>
      </c>
      <c r="AX26" s="139">
        <v>0</v>
      </c>
      <c r="AY26" s="136">
        <f t="shared" si="22"/>
        <v>0</v>
      </c>
      <c r="AZ26" s="136">
        <f t="shared" si="23"/>
        <v>0</v>
      </c>
    </row>
    <row r="27" spans="1:52" s="141" customFormat="1" x14ac:dyDescent="0.35">
      <c r="A27" s="138">
        <v>1075</v>
      </c>
      <c r="B27" s="138">
        <f t="shared" si="24"/>
        <v>1.7916666666666667</v>
      </c>
      <c r="D27" s="139">
        <v>13207465.02</v>
      </c>
      <c r="F27" s="139">
        <v>0</v>
      </c>
      <c r="G27" s="136">
        <f t="shared" si="0"/>
        <v>0</v>
      </c>
      <c r="H27" s="136">
        <f t="shared" si="1"/>
        <v>0</v>
      </c>
      <c r="J27" s="139">
        <v>933180.42</v>
      </c>
      <c r="K27" s="136">
        <f t="shared" si="2"/>
        <v>0.12659115507541963</v>
      </c>
      <c r="L27" s="136">
        <f t="shared" si="3"/>
        <v>1.2279495984196279E-4</v>
      </c>
      <c r="N27" s="139">
        <v>7532201.8899999997</v>
      </c>
      <c r="O27" s="136">
        <f t="shared" si="4"/>
        <v>1.0217854094242125</v>
      </c>
      <c r="P27" s="136">
        <f t="shared" si="5"/>
        <v>1.1799336578809268E-3</v>
      </c>
      <c r="R27" s="139">
        <v>0</v>
      </c>
      <c r="S27" s="136">
        <f t="shared" si="6"/>
        <v>0</v>
      </c>
      <c r="T27" s="136">
        <f t="shared" si="7"/>
        <v>0</v>
      </c>
      <c r="V27" s="139">
        <v>0</v>
      </c>
      <c r="W27" s="136">
        <f t="shared" si="8"/>
        <v>0</v>
      </c>
      <c r="X27" s="136">
        <f t="shared" si="9"/>
        <v>0</v>
      </c>
      <c r="Z27" s="139">
        <v>20316.59</v>
      </c>
      <c r="AA27" s="136">
        <f t="shared" si="10"/>
        <v>2.7560593216194138E-3</v>
      </c>
      <c r="AB27" s="136">
        <f t="shared" si="11"/>
        <v>6.1106538449920336E-6</v>
      </c>
      <c r="AD27" s="195">
        <v>5921.36</v>
      </c>
      <c r="AE27" s="136">
        <f t="shared" si="12"/>
        <v>8.0326567719604181E-4</v>
      </c>
      <c r="AF27" s="136">
        <f t="shared" si="13"/>
        <v>1.9664955322368808E-6</v>
      </c>
      <c r="AH27" s="139">
        <v>0</v>
      </c>
      <c r="AI27" s="136">
        <f t="shared" si="14"/>
        <v>0</v>
      </c>
      <c r="AJ27" s="136">
        <f t="shared" si="15"/>
        <v>0</v>
      </c>
      <c r="AL27" s="139">
        <v>48399.06</v>
      </c>
      <c r="AM27" s="136">
        <f t="shared" si="16"/>
        <v>6.5656037982071451E-3</v>
      </c>
      <c r="AN27" s="136">
        <f t="shared" si="17"/>
        <v>1.5163608394410272E-5</v>
      </c>
      <c r="AP27" s="139">
        <v>0</v>
      </c>
      <c r="AQ27" s="136">
        <f t="shared" si="18"/>
        <v>0</v>
      </c>
      <c r="AR27" s="136">
        <f t="shared" si="19"/>
        <v>0</v>
      </c>
      <c r="AT27" s="139">
        <v>0</v>
      </c>
      <c r="AU27" s="136">
        <f t="shared" si="20"/>
        <v>0</v>
      </c>
      <c r="AV27" s="136">
        <f t="shared" si="21"/>
        <v>0</v>
      </c>
      <c r="AX27" s="139">
        <v>0</v>
      </c>
      <c r="AY27" s="136">
        <f t="shared" si="22"/>
        <v>0</v>
      </c>
      <c r="AZ27" s="136">
        <f t="shared" si="23"/>
        <v>0</v>
      </c>
    </row>
    <row r="28" spans="1:52" s="141" customFormat="1" x14ac:dyDescent="0.35">
      <c r="A28" s="138">
        <v>1100</v>
      </c>
      <c r="B28" s="138">
        <f t="shared" si="24"/>
        <v>1.8333333333333333</v>
      </c>
      <c r="D28" s="139">
        <v>15013057.869999999</v>
      </c>
      <c r="F28" s="139">
        <v>0</v>
      </c>
      <c r="G28" s="136">
        <f t="shared" si="0"/>
        <v>0</v>
      </c>
      <c r="H28" s="136">
        <f t="shared" si="1"/>
        <v>0</v>
      </c>
      <c r="J28" s="139">
        <v>1365637.84</v>
      </c>
      <c r="K28" s="136">
        <f t="shared" si="2"/>
        <v>0.16676611753667564</v>
      </c>
      <c r="L28" s="136">
        <f t="shared" si="3"/>
        <v>1.6176516197925411E-4</v>
      </c>
      <c r="N28" s="139">
        <v>2922199.42</v>
      </c>
      <c r="O28" s="136">
        <f t="shared" si="4"/>
        <v>0.35684706271856487</v>
      </c>
      <c r="P28" s="136">
        <f t="shared" si="5"/>
        <v>4.1207855987574773E-4</v>
      </c>
      <c r="R28" s="139">
        <v>0</v>
      </c>
      <c r="S28" s="136">
        <f t="shared" si="6"/>
        <v>0</v>
      </c>
      <c r="T28" s="136">
        <f t="shared" si="7"/>
        <v>0</v>
      </c>
      <c r="V28" s="139">
        <v>0</v>
      </c>
      <c r="W28" s="136">
        <f t="shared" si="8"/>
        <v>0</v>
      </c>
      <c r="X28" s="136">
        <f t="shared" si="9"/>
        <v>0</v>
      </c>
      <c r="Z28" s="139">
        <v>29363</v>
      </c>
      <c r="AA28" s="136">
        <f t="shared" si="10"/>
        <v>3.5856896797978348E-3</v>
      </c>
      <c r="AB28" s="136">
        <f t="shared" si="11"/>
        <v>7.950085927733377E-6</v>
      </c>
      <c r="AD28" s="195">
        <v>5062.57</v>
      </c>
      <c r="AE28" s="136">
        <f t="shared" si="12"/>
        <v>6.1822037946579445E-4</v>
      </c>
      <c r="AF28" s="136">
        <f t="shared" si="13"/>
        <v>1.5134813408199042E-6</v>
      </c>
      <c r="AH28" s="139">
        <v>0</v>
      </c>
      <c r="AI28" s="136">
        <f t="shared" si="14"/>
        <v>0</v>
      </c>
      <c r="AJ28" s="136">
        <f t="shared" si="15"/>
        <v>0</v>
      </c>
      <c r="AL28" s="139">
        <v>47351.360000000001</v>
      </c>
      <c r="AM28" s="136">
        <f t="shared" si="16"/>
        <v>5.782354761992712E-3</v>
      </c>
      <c r="AN28" s="136">
        <f t="shared" si="17"/>
        <v>1.3354653418525477E-5</v>
      </c>
      <c r="AP28" s="139">
        <v>0</v>
      </c>
      <c r="AQ28" s="136">
        <f t="shared" si="18"/>
        <v>0</v>
      </c>
      <c r="AR28" s="136">
        <f t="shared" si="19"/>
        <v>0</v>
      </c>
      <c r="AT28" s="139">
        <v>0</v>
      </c>
      <c r="AU28" s="136">
        <f t="shared" si="20"/>
        <v>0</v>
      </c>
      <c r="AV28" s="136">
        <f t="shared" si="21"/>
        <v>0</v>
      </c>
      <c r="AX28" s="139">
        <v>0</v>
      </c>
      <c r="AY28" s="136">
        <f t="shared" si="22"/>
        <v>0</v>
      </c>
      <c r="AZ28" s="136">
        <f t="shared" si="23"/>
        <v>0</v>
      </c>
    </row>
    <row r="29" spans="1:52" s="141" customFormat="1" x14ac:dyDescent="0.35"/>
    <row r="30" spans="1:52" x14ac:dyDescent="0.35">
      <c r="AP30" s="254" t="s">
        <v>525</v>
      </c>
      <c r="AQ30" s="254"/>
      <c r="AR30" s="254"/>
      <c r="AS30" s="254"/>
      <c r="AT30" s="254"/>
      <c r="AU30" s="254"/>
      <c r="AV30" s="254"/>
      <c r="AW30" s="254"/>
      <c r="AX30" s="254"/>
    </row>
    <row r="35" spans="1:52" ht="21" x14ac:dyDescent="0.5">
      <c r="A35" s="257">
        <v>1</v>
      </c>
      <c r="B35" s="257"/>
    </row>
    <row r="36" spans="1:52" ht="23.5" x14ac:dyDescent="0.55000000000000004">
      <c r="A36" s="170" t="s">
        <v>296</v>
      </c>
      <c r="B36" s="170"/>
      <c r="D36" s="170">
        <v>5.9560000000000004</v>
      </c>
      <c r="F36" s="244">
        <v>12.77</v>
      </c>
      <c r="G36" s="244"/>
      <c r="H36" s="244"/>
      <c r="J36" s="244">
        <v>14.73</v>
      </c>
      <c r="K36" s="244"/>
      <c r="L36" s="244"/>
      <c r="N36" s="244">
        <v>14.73</v>
      </c>
      <c r="O36" s="244"/>
      <c r="P36" s="244"/>
      <c r="R36" s="244">
        <v>18.5</v>
      </c>
      <c r="S36" s="244"/>
      <c r="T36" s="244"/>
      <c r="V36" s="244">
        <v>21.4</v>
      </c>
      <c r="W36" s="244"/>
      <c r="X36" s="244"/>
      <c r="Z36" s="244">
        <v>25</v>
      </c>
      <c r="AA36" s="244"/>
      <c r="AB36" s="244"/>
      <c r="AD36" s="244" t="s">
        <v>524</v>
      </c>
      <c r="AE36" s="244"/>
      <c r="AF36" s="244"/>
      <c r="AH36" s="245">
        <v>27.5</v>
      </c>
      <c r="AI36" s="245"/>
      <c r="AJ36" s="245"/>
      <c r="AL36" s="244">
        <v>28.62</v>
      </c>
      <c r="AM36" s="244"/>
      <c r="AN36" s="244"/>
      <c r="AP36" s="245" t="s">
        <v>508</v>
      </c>
      <c r="AQ36" s="245"/>
      <c r="AR36" s="245"/>
      <c r="AS36" s="245"/>
      <c r="AT36" s="245"/>
      <c r="AU36" s="245"/>
      <c r="AV36" s="245"/>
      <c r="AW36" s="245"/>
      <c r="AX36" s="245"/>
    </row>
    <row r="37" spans="1:52" ht="23.5" x14ac:dyDescent="0.55000000000000004">
      <c r="A37" s="145" t="s">
        <v>46</v>
      </c>
      <c r="B37" s="145" t="s">
        <v>523</v>
      </c>
      <c r="D37" s="145" t="s">
        <v>294</v>
      </c>
      <c r="F37" s="145" t="s">
        <v>522</v>
      </c>
      <c r="G37" s="145" t="s">
        <v>282</v>
      </c>
      <c r="H37" s="146" t="s">
        <v>521</v>
      </c>
      <c r="J37" s="145" t="s">
        <v>279</v>
      </c>
      <c r="K37" s="145" t="s">
        <v>282</v>
      </c>
      <c r="L37" s="146" t="s">
        <v>520</v>
      </c>
      <c r="N37" s="145" t="s">
        <v>519</v>
      </c>
      <c r="O37" s="145" t="s">
        <v>282</v>
      </c>
      <c r="P37" s="146" t="s">
        <v>518</v>
      </c>
      <c r="R37" s="145" t="s">
        <v>517</v>
      </c>
      <c r="S37" s="165" t="s">
        <v>282</v>
      </c>
      <c r="T37" s="164" t="s">
        <v>281</v>
      </c>
      <c r="V37" s="145" t="s">
        <v>448</v>
      </c>
      <c r="W37" s="165" t="s">
        <v>282</v>
      </c>
      <c r="X37" s="164" t="s">
        <v>281</v>
      </c>
      <c r="Z37" s="145" t="s">
        <v>512</v>
      </c>
      <c r="AA37" s="165" t="s">
        <v>282</v>
      </c>
      <c r="AB37" s="164" t="s">
        <v>281</v>
      </c>
      <c r="AD37" s="145" t="s">
        <v>516</v>
      </c>
      <c r="AE37" s="165" t="s">
        <v>282</v>
      </c>
      <c r="AF37" s="164" t="s">
        <v>281</v>
      </c>
      <c r="AH37" s="145" t="s">
        <v>510</v>
      </c>
      <c r="AI37" s="165" t="s">
        <v>282</v>
      </c>
      <c r="AJ37" s="164" t="s">
        <v>281</v>
      </c>
      <c r="AL37" s="145" t="s">
        <v>509</v>
      </c>
      <c r="AM37" s="165" t="s">
        <v>282</v>
      </c>
      <c r="AN37" s="164" t="s">
        <v>281</v>
      </c>
      <c r="AP37" s="206">
        <v>29.5</v>
      </c>
      <c r="AQ37" s="165" t="s">
        <v>282</v>
      </c>
      <c r="AR37" s="164" t="s">
        <v>281</v>
      </c>
      <c r="AS37" s="170"/>
      <c r="AT37" s="206">
        <v>30</v>
      </c>
      <c r="AU37" s="165" t="s">
        <v>282</v>
      </c>
      <c r="AV37" s="164" t="s">
        <v>281</v>
      </c>
      <c r="AW37" s="170"/>
      <c r="AX37" s="206">
        <v>30.06</v>
      </c>
      <c r="AY37" s="205" t="s">
        <v>282</v>
      </c>
      <c r="AZ37" s="167" t="s">
        <v>281</v>
      </c>
    </row>
    <row r="38" spans="1:52" x14ac:dyDescent="0.35">
      <c r="A38" s="138">
        <v>600</v>
      </c>
      <c r="B38" s="138">
        <f>A38/600</f>
        <v>1</v>
      </c>
      <c r="D38" s="136">
        <v>14570500.1</v>
      </c>
      <c r="F38" s="136">
        <v>0</v>
      </c>
      <c r="G38" s="136">
        <f t="shared" ref="G38:G58" si="25">F38/D38*B38</f>
        <v>0</v>
      </c>
      <c r="H38" s="136">
        <f t="shared" ref="H38:H58" si="26">G38*$P$2/$O$2*$F$4/$N$4</f>
        <v>0</v>
      </c>
      <c r="J38" s="136">
        <v>0</v>
      </c>
      <c r="K38" s="136">
        <f t="shared" ref="K38:K58" si="27">J38/D38*A38/$A$38</f>
        <v>0</v>
      </c>
      <c r="L38" s="136">
        <f t="shared" ref="L38:L58" si="28">K38*$P$2/$O$2*$J$4/$N$4</f>
        <v>0</v>
      </c>
      <c r="N38" s="136">
        <v>76856346.599999994</v>
      </c>
      <c r="O38" s="136">
        <f t="shared" ref="O38:O58" si="29">N38/D38*A38/$A$38</f>
        <v>5.2747912612827887</v>
      </c>
      <c r="P38" s="136">
        <f t="shared" ref="P38:P58" si="30">O38/$O$2*$P$2</f>
        <v>5.2867058948709291E-3</v>
      </c>
      <c r="R38" s="136">
        <v>0</v>
      </c>
      <c r="S38" s="136">
        <f t="shared" ref="S38:S58" si="31">R38/D38*B38</f>
        <v>0</v>
      </c>
      <c r="T38" s="136">
        <f t="shared" ref="T38:T58" si="32">S38*$P$2/$O$2*$R$3/$N$4</f>
        <v>0</v>
      </c>
      <c r="V38" s="136">
        <v>0</v>
      </c>
      <c r="W38" s="136">
        <f t="shared" ref="W38:W58" si="33">V38/D38*B38</f>
        <v>0</v>
      </c>
      <c r="X38" s="136">
        <f t="shared" ref="X38:X58" si="34">W38*$P$2/$O$2*$V$4/$N$4</f>
        <v>0</v>
      </c>
      <c r="Z38" s="136">
        <v>0</v>
      </c>
      <c r="AA38" s="136">
        <f t="shared" ref="AA38:AA58" si="35">Z38/D38*B38</f>
        <v>0</v>
      </c>
      <c r="AB38" s="136">
        <f t="shared" ref="AB38:AB58" si="36">AA38*$P$2/$O$2*$Z$4/$N$4</f>
        <v>0</v>
      </c>
      <c r="AD38" s="136">
        <v>1200.72</v>
      </c>
      <c r="AE38" s="136">
        <f t="shared" ref="AE38:AE58" si="37">AD38/D38*B38</f>
        <v>8.2407603840584724E-5</v>
      </c>
      <c r="AF38" s="136">
        <f t="shared" ref="AF38:AF58" si="38">AE38*$P$2/$O$2*$AD$4/$N$4</f>
        <v>1.7509873965866569E-7</v>
      </c>
      <c r="AH38" s="136">
        <v>0</v>
      </c>
      <c r="AI38" s="136">
        <f t="shared" ref="AI38:AI58" si="39">AH38/D38*B38</f>
        <v>0</v>
      </c>
      <c r="AJ38" s="136">
        <f t="shared" ref="AJ38:AJ58" si="40">AI38*$P$2/$O$2*$AH$4/$N$4</f>
        <v>0</v>
      </c>
      <c r="AL38" s="136">
        <v>12277.03</v>
      </c>
      <c r="AM38" s="136">
        <f t="shared" ref="AM38:AM58" si="41">AL38/D38*B38</f>
        <v>8.4259496350437557E-4</v>
      </c>
      <c r="AN38" s="136">
        <f t="shared" ref="AN38:AN58" si="42">AM38*$P$2/$O$2*$AL$4/$N$4</f>
        <v>1.6889964132775277E-6</v>
      </c>
      <c r="AP38" s="136">
        <v>4106.67</v>
      </c>
      <c r="AQ38" s="136">
        <f t="shared" ref="AQ38:AQ58" si="43">AP38/D38*B38</f>
        <v>2.8184825310148418E-4</v>
      </c>
      <c r="AR38" s="136">
        <f t="shared" ref="AR38:AR58" si="44">AQ38*$P$2/$O$2*$AP$4/$N$4</f>
        <v>5.4237098585682749E-7</v>
      </c>
      <c r="AT38" s="136">
        <v>0</v>
      </c>
      <c r="AU38" s="136">
        <f t="shared" ref="AU38:AU58" si="45">AT38/D38*B38</f>
        <v>0</v>
      </c>
      <c r="AV38" s="136">
        <f t="shared" ref="AV38:AV58" si="46">AU38*$P$2/$O$2*$AT$4/$N$4</f>
        <v>0</v>
      </c>
      <c r="AX38" s="136">
        <v>3549.8</v>
      </c>
      <c r="AY38" s="136">
        <f t="shared" ref="AY38:AY58" si="47">AX38/D38*B38</f>
        <v>2.4362924921156277E-4</v>
      </c>
      <c r="AZ38" s="201">
        <f t="shared" ref="AZ38:AZ58" si="48">AY38*$P$2/$O$2*$AX$4/$N$4</f>
        <v>4.6882474744612209E-7</v>
      </c>
    </row>
    <row r="39" spans="1:52" x14ac:dyDescent="0.35">
      <c r="A39" s="138">
        <v>625</v>
      </c>
      <c r="B39" s="138">
        <f t="shared" ref="B39:B58" si="49">A39/$A$38</f>
        <v>1.0416666666666667</v>
      </c>
      <c r="D39" s="136">
        <v>15020852.66</v>
      </c>
      <c r="F39" s="136">
        <v>0</v>
      </c>
      <c r="G39" s="136">
        <f t="shared" si="25"/>
        <v>0</v>
      </c>
      <c r="H39" s="136">
        <f t="shared" si="26"/>
        <v>0</v>
      </c>
      <c r="J39" s="136">
        <v>0</v>
      </c>
      <c r="K39" s="136">
        <f t="shared" si="27"/>
        <v>0</v>
      </c>
      <c r="L39" s="136">
        <f t="shared" si="28"/>
        <v>0</v>
      </c>
      <c r="N39" s="136">
        <v>77427729.200000003</v>
      </c>
      <c r="O39" s="136">
        <f t="shared" si="29"/>
        <v>5.3694611357257891</v>
      </c>
      <c r="P39" s="136">
        <f t="shared" si="30"/>
        <v>5.3815896084612918E-3</v>
      </c>
      <c r="R39" s="136">
        <v>0</v>
      </c>
      <c r="S39" s="136">
        <f t="shared" si="31"/>
        <v>0</v>
      </c>
      <c r="T39" s="136">
        <f t="shared" si="32"/>
        <v>0</v>
      </c>
      <c r="V39" s="136">
        <v>0</v>
      </c>
      <c r="W39" s="136">
        <f t="shared" si="33"/>
        <v>0</v>
      </c>
      <c r="X39" s="136">
        <f t="shared" si="34"/>
        <v>0</v>
      </c>
      <c r="Z39" s="136">
        <v>0</v>
      </c>
      <c r="AA39" s="136">
        <f t="shared" si="35"/>
        <v>0</v>
      </c>
      <c r="AB39" s="136">
        <f t="shared" si="36"/>
        <v>0</v>
      </c>
      <c r="AD39" s="136">
        <v>6568.06</v>
      </c>
      <c r="AE39" s="136">
        <f t="shared" si="37"/>
        <v>4.5548207691870589E-4</v>
      </c>
      <c r="AF39" s="136">
        <f t="shared" si="38"/>
        <v>9.6780313816501009E-7</v>
      </c>
      <c r="AH39" s="136">
        <v>0</v>
      </c>
      <c r="AI39" s="136">
        <f t="shared" si="39"/>
        <v>0</v>
      </c>
      <c r="AJ39" s="136">
        <f t="shared" si="40"/>
        <v>0</v>
      </c>
      <c r="AL39" s="136">
        <v>168200.76</v>
      </c>
      <c r="AM39" s="136">
        <f t="shared" si="41"/>
        <v>1.1664392758912798E-2</v>
      </c>
      <c r="AN39" s="136">
        <f t="shared" si="42"/>
        <v>2.3381480291463642E-5</v>
      </c>
      <c r="AP39" s="136">
        <v>28900.67</v>
      </c>
      <c r="AQ39" s="136">
        <f t="shared" si="43"/>
        <v>2.0042047721765838E-3</v>
      </c>
      <c r="AR39" s="136">
        <f t="shared" si="44"/>
        <v>3.8567651428833648E-6</v>
      </c>
      <c r="AT39" s="136">
        <v>0</v>
      </c>
      <c r="AU39" s="136">
        <f t="shared" si="45"/>
        <v>0</v>
      </c>
      <c r="AV39" s="136">
        <f t="shared" si="46"/>
        <v>0</v>
      </c>
      <c r="AX39" s="136">
        <v>12563.7</v>
      </c>
      <c r="AY39" s="136">
        <f t="shared" si="47"/>
        <v>8.712679497117178E-4</v>
      </c>
      <c r="AZ39" s="201">
        <f t="shared" si="48"/>
        <v>1.6766130413462293E-6</v>
      </c>
    </row>
    <row r="40" spans="1:52" x14ac:dyDescent="0.35">
      <c r="A40" s="138">
        <v>650</v>
      </c>
      <c r="B40" s="138">
        <f t="shared" si="49"/>
        <v>1.0833333333333333</v>
      </c>
      <c r="D40" s="136">
        <v>12781793.07</v>
      </c>
      <c r="F40" s="136">
        <v>0</v>
      </c>
      <c r="G40" s="136">
        <f t="shared" si="25"/>
        <v>0</v>
      </c>
      <c r="H40" s="136">
        <f t="shared" si="26"/>
        <v>0</v>
      </c>
      <c r="J40" s="136">
        <v>0</v>
      </c>
      <c r="K40" s="136">
        <f t="shared" si="27"/>
        <v>0</v>
      </c>
      <c r="L40" s="136">
        <f t="shared" si="28"/>
        <v>0</v>
      </c>
      <c r="N40" s="136">
        <v>74047209.099999994</v>
      </c>
      <c r="O40" s="136">
        <f t="shared" si="29"/>
        <v>6.2759434000392025</v>
      </c>
      <c r="P40" s="136">
        <f t="shared" si="30"/>
        <v>6.2901194237579483E-3</v>
      </c>
      <c r="R40" s="136">
        <v>0</v>
      </c>
      <c r="S40" s="136">
        <f t="shared" si="31"/>
        <v>0</v>
      </c>
      <c r="T40" s="136">
        <f t="shared" si="32"/>
        <v>0</v>
      </c>
      <c r="V40" s="136">
        <v>0</v>
      </c>
      <c r="W40" s="136">
        <f t="shared" si="33"/>
        <v>0</v>
      </c>
      <c r="X40" s="136">
        <f t="shared" si="34"/>
        <v>0</v>
      </c>
      <c r="Z40" s="136">
        <v>0</v>
      </c>
      <c r="AA40" s="136">
        <f t="shared" si="35"/>
        <v>0</v>
      </c>
      <c r="AB40" s="136">
        <f t="shared" si="36"/>
        <v>0</v>
      </c>
      <c r="AD40" s="136">
        <v>5527.22</v>
      </c>
      <c r="AE40" s="136">
        <f t="shared" si="37"/>
        <v>4.6846491989614616E-4</v>
      </c>
      <c r="AF40" s="136">
        <f t="shared" si="38"/>
        <v>9.9538893530739209E-7</v>
      </c>
      <c r="AH40" s="136">
        <v>0</v>
      </c>
      <c r="AI40" s="136">
        <f t="shared" si="39"/>
        <v>0</v>
      </c>
      <c r="AJ40" s="136">
        <f t="shared" si="40"/>
        <v>0</v>
      </c>
      <c r="AL40" s="136">
        <v>58300.2</v>
      </c>
      <c r="AM40" s="136">
        <f t="shared" si="41"/>
        <v>4.9412902911281434E-3</v>
      </c>
      <c r="AN40" s="136">
        <f t="shared" si="42"/>
        <v>9.9049032336580828E-6</v>
      </c>
      <c r="AP40" s="136">
        <v>25396.2</v>
      </c>
      <c r="AQ40" s="136">
        <f t="shared" si="43"/>
        <v>2.1524796911768498E-3</v>
      </c>
      <c r="AR40" s="136">
        <f t="shared" si="44"/>
        <v>4.1420960367635504E-6</v>
      </c>
      <c r="AT40" s="136">
        <v>0</v>
      </c>
      <c r="AU40" s="136">
        <f t="shared" si="45"/>
        <v>0</v>
      </c>
      <c r="AV40" s="136">
        <f t="shared" si="46"/>
        <v>0</v>
      </c>
      <c r="AX40" s="136">
        <v>19971.28</v>
      </c>
      <c r="AY40" s="136">
        <f t="shared" si="47"/>
        <v>1.6926853075186993E-3</v>
      </c>
      <c r="AZ40" s="201">
        <f t="shared" si="48"/>
        <v>3.2572967505806042E-6</v>
      </c>
    </row>
    <row r="41" spans="1:52" x14ac:dyDescent="0.35">
      <c r="A41" s="138">
        <v>675</v>
      </c>
      <c r="B41" s="138">
        <f t="shared" si="49"/>
        <v>1.125</v>
      </c>
      <c r="D41" s="136">
        <v>11931437.640000001</v>
      </c>
      <c r="F41" s="136">
        <v>0</v>
      </c>
      <c r="G41" s="136">
        <f t="shared" si="25"/>
        <v>0</v>
      </c>
      <c r="H41" s="136">
        <f t="shared" si="26"/>
        <v>0</v>
      </c>
      <c r="J41" s="136">
        <v>0</v>
      </c>
      <c r="K41" s="136">
        <f t="shared" si="27"/>
        <v>0</v>
      </c>
      <c r="L41" s="136">
        <f t="shared" si="28"/>
        <v>0</v>
      </c>
      <c r="N41" s="136">
        <v>74922847.400000006</v>
      </c>
      <c r="O41" s="136">
        <f t="shared" si="29"/>
        <v>7.064379487885418</v>
      </c>
      <c r="P41" s="136">
        <f t="shared" si="30"/>
        <v>7.0803364213367073E-3</v>
      </c>
      <c r="R41" s="136">
        <v>0</v>
      </c>
      <c r="S41" s="136">
        <f t="shared" si="31"/>
        <v>0</v>
      </c>
      <c r="T41" s="136">
        <f t="shared" si="32"/>
        <v>0</v>
      </c>
      <c r="V41" s="136">
        <v>0</v>
      </c>
      <c r="W41" s="136">
        <f t="shared" si="33"/>
        <v>0</v>
      </c>
      <c r="X41" s="136">
        <f t="shared" si="34"/>
        <v>0</v>
      </c>
      <c r="Z41" s="136">
        <v>0</v>
      </c>
      <c r="AA41" s="136">
        <f t="shared" si="35"/>
        <v>0</v>
      </c>
      <c r="AB41" s="136">
        <f t="shared" si="36"/>
        <v>0</v>
      </c>
      <c r="AD41" s="136">
        <v>11402.5</v>
      </c>
      <c r="AE41" s="136">
        <f t="shared" si="37"/>
        <v>1.0751271462036487E-3</v>
      </c>
      <c r="AF41" s="136">
        <f t="shared" si="38"/>
        <v>2.2844179359619296E-6</v>
      </c>
      <c r="AH41" s="136">
        <v>0</v>
      </c>
      <c r="AI41" s="136">
        <f t="shared" si="39"/>
        <v>0</v>
      </c>
      <c r="AJ41" s="136">
        <f t="shared" si="40"/>
        <v>0</v>
      </c>
      <c r="AL41" s="136">
        <v>245618.38</v>
      </c>
      <c r="AM41" s="136">
        <f t="shared" si="41"/>
        <v>2.3159043012020472E-2</v>
      </c>
      <c r="AN41" s="136">
        <f t="shared" si="42"/>
        <v>4.6422708746750583E-5</v>
      </c>
      <c r="AP41" s="136">
        <v>52259.16</v>
      </c>
      <c r="AQ41" s="136">
        <f t="shared" si="43"/>
        <v>4.9274493798552848E-3</v>
      </c>
      <c r="AR41" s="136">
        <f t="shared" si="44"/>
        <v>9.4820725284021701E-6</v>
      </c>
      <c r="AT41" s="136">
        <v>0</v>
      </c>
      <c r="AU41" s="136">
        <f t="shared" si="45"/>
        <v>0</v>
      </c>
      <c r="AV41" s="136">
        <f t="shared" si="46"/>
        <v>0</v>
      </c>
      <c r="AX41" s="188">
        <v>19904.28</v>
      </c>
      <c r="AY41" s="136">
        <f t="shared" si="47"/>
        <v>1.8767491123559187E-3</v>
      </c>
      <c r="AZ41" s="201">
        <f t="shared" si="48"/>
        <v>3.6114975170979537E-6</v>
      </c>
    </row>
    <row r="42" spans="1:52" x14ac:dyDescent="0.35">
      <c r="A42" s="138">
        <v>700</v>
      </c>
      <c r="B42" s="138">
        <f t="shared" si="49"/>
        <v>1.1666666666666667</v>
      </c>
      <c r="D42" s="136">
        <v>11359676.59</v>
      </c>
      <c r="F42" s="136">
        <v>0</v>
      </c>
      <c r="G42" s="136">
        <f t="shared" si="25"/>
        <v>0</v>
      </c>
      <c r="H42" s="136">
        <f t="shared" si="26"/>
        <v>0</v>
      </c>
      <c r="J42" s="136">
        <v>0</v>
      </c>
      <c r="K42" s="136">
        <f t="shared" si="27"/>
        <v>0</v>
      </c>
      <c r="L42" s="136">
        <f t="shared" si="28"/>
        <v>0</v>
      </c>
      <c r="N42" s="136">
        <v>70559596.599999994</v>
      </c>
      <c r="O42" s="136">
        <f t="shared" si="29"/>
        <v>7.246643750327638</v>
      </c>
      <c r="P42" s="136">
        <f t="shared" si="30"/>
        <v>7.263012380051944E-3</v>
      </c>
      <c r="R42" s="136">
        <v>0</v>
      </c>
      <c r="S42" s="136">
        <f t="shared" si="31"/>
        <v>0</v>
      </c>
      <c r="T42" s="136">
        <f t="shared" si="32"/>
        <v>0</v>
      </c>
      <c r="V42" s="136">
        <v>0</v>
      </c>
      <c r="W42" s="136">
        <f t="shared" si="33"/>
        <v>0</v>
      </c>
      <c r="X42" s="136">
        <f t="shared" si="34"/>
        <v>0</v>
      </c>
      <c r="Z42" s="136">
        <v>0</v>
      </c>
      <c r="AA42" s="136">
        <f t="shared" si="35"/>
        <v>0</v>
      </c>
      <c r="AB42" s="136">
        <f t="shared" si="36"/>
        <v>0</v>
      </c>
      <c r="AD42" s="136">
        <v>13824.73</v>
      </c>
      <c r="AE42" s="136">
        <f t="shared" si="37"/>
        <v>1.4198337020320637E-3</v>
      </c>
      <c r="AF42" s="136">
        <f t="shared" si="38"/>
        <v>3.0168465064418484E-6</v>
      </c>
      <c r="AH42" s="136">
        <v>0</v>
      </c>
      <c r="AI42" s="136">
        <f t="shared" si="39"/>
        <v>0</v>
      </c>
      <c r="AJ42" s="136">
        <f t="shared" si="40"/>
        <v>0</v>
      </c>
      <c r="AL42" s="136">
        <v>136401.64000000001</v>
      </c>
      <c r="AM42" s="136">
        <f t="shared" si="41"/>
        <v>1.4008783208384164E-2</v>
      </c>
      <c r="AN42" s="136">
        <f t="shared" si="42"/>
        <v>2.8080852150999641E-5</v>
      </c>
      <c r="AP42" s="136">
        <v>87648.21</v>
      </c>
      <c r="AQ42" s="136">
        <f t="shared" si="43"/>
        <v>9.001686288324165E-3</v>
      </c>
      <c r="AR42" s="136">
        <f t="shared" si="44"/>
        <v>1.7322276838147818E-5</v>
      </c>
      <c r="AT42" s="136">
        <v>0</v>
      </c>
      <c r="AU42" s="136">
        <f t="shared" si="45"/>
        <v>0</v>
      </c>
      <c r="AV42" s="136">
        <f t="shared" si="46"/>
        <v>0</v>
      </c>
      <c r="AX42" s="136">
        <v>41622.11</v>
      </c>
      <c r="AY42" s="136">
        <f t="shared" si="47"/>
        <v>4.2746928531469169E-3</v>
      </c>
      <c r="AZ42" s="201">
        <f t="shared" si="48"/>
        <v>8.2259490753757638E-6</v>
      </c>
    </row>
    <row r="43" spans="1:52" x14ac:dyDescent="0.35">
      <c r="A43" s="138">
        <v>725</v>
      </c>
      <c r="B43" s="138">
        <f t="shared" si="49"/>
        <v>1.2083333333333333</v>
      </c>
      <c r="D43" s="136">
        <v>25268816.199999999</v>
      </c>
      <c r="F43" s="136">
        <v>0</v>
      </c>
      <c r="G43" s="136">
        <f t="shared" si="25"/>
        <v>0</v>
      </c>
      <c r="H43" s="136">
        <f t="shared" si="26"/>
        <v>0</v>
      </c>
      <c r="J43" s="136">
        <v>0</v>
      </c>
      <c r="K43" s="136">
        <f t="shared" si="27"/>
        <v>0</v>
      </c>
      <c r="L43" s="136">
        <f t="shared" si="28"/>
        <v>0</v>
      </c>
      <c r="N43" s="136">
        <v>65587604.200000003</v>
      </c>
      <c r="O43" s="136">
        <f t="shared" si="29"/>
        <v>3.1363435382593563</v>
      </c>
      <c r="P43" s="136">
        <f t="shared" si="30"/>
        <v>3.1434278724469817E-3</v>
      </c>
      <c r="R43" s="136">
        <v>0</v>
      </c>
      <c r="S43" s="136">
        <f t="shared" si="31"/>
        <v>0</v>
      </c>
      <c r="T43" s="136">
        <f t="shared" si="32"/>
        <v>0</v>
      </c>
      <c r="V43" s="136">
        <v>0</v>
      </c>
      <c r="W43" s="136">
        <f t="shared" si="33"/>
        <v>0</v>
      </c>
      <c r="X43" s="136">
        <f t="shared" si="34"/>
        <v>0</v>
      </c>
      <c r="Z43" s="136">
        <v>0</v>
      </c>
      <c r="AA43" s="136">
        <f t="shared" si="35"/>
        <v>0</v>
      </c>
      <c r="AB43" s="136">
        <f t="shared" si="36"/>
        <v>0</v>
      </c>
      <c r="AD43" s="136">
        <v>18182.240000000002</v>
      </c>
      <c r="AE43" s="136">
        <f t="shared" si="37"/>
        <v>8.6945927710957297E-4</v>
      </c>
      <c r="AF43" s="136">
        <f t="shared" si="38"/>
        <v>1.8474171861728599E-6</v>
      </c>
      <c r="AH43" s="136">
        <v>0</v>
      </c>
      <c r="AI43" s="136">
        <f t="shared" si="39"/>
        <v>0</v>
      </c>
      <c r="AJ43" s="136">
        <f t="shared" si="40"/>
        <v>0</v>
      </c>
      <c r="AL43" s="136">
        <v>190109.63</v>
      </c>
      <c r="AM43" s="136">
        <f t="shared" si="41"/>
        <v>9.0908810724843799E-3</v>
      </c>
      <c r="AN43" s="136">
        <f t="shared" si="42"/>
        <v>1.8222830885552695E-5</v>
      </c>
      <c r="AP43" s="136">
        <v>136399.32</v>
      </c>
      <c r="AQ43" s="136">
        <f t="shared" si="43"/>
        <v>6.522499657107007E-3</v>
      </c>
      <c r="AR43" s="136">
        <f t="shared" si="44"/>
        <v>1.2551486590204872E-5</v>
      </c>
      <c r="AT43" s="136">
        <v>0</v>
      </c>
      <c r="AU43" s="136">
        <f t="shared" si="45"/>
        <v>0</v>
      </c>
      <c r="AV43" s="136">
        <f t="shared" si="46"/>
        <v>0</v>
      </c>
      <c r="AX43" s="136">
        <v>77638.09</v>
      </c>
      <c r="AY43" s="136">
        <f t="shared" si="47"/>
        <v>3.7125875363853934E-3</v>
      </c>
      <c r="AZ43" s="201">
        <f t="shared" si="48"/>
        <v>7.1442690881752105E-6</v>
      </c>
    </row>
    <row r="44" spans="1:52" x14ac:dyDescent="0.35">
      <c r="A44" s="138">
        <v>750</v>
      </c>
      <c r="B44" s="138">
        <f t="shared" si="49"/>
        <v>1.25</v>
      </c>
      <c r="D44" s="136">
        <v>24037348.5</v>
      </c>
      <c r="F44" s="136">
        <v>0</v>
      </c>
      <c r="G44" s="136">
        <f t="shared" si="25"/>
        <v>0</v>
      </c>
      <c r="H44" s="136">
        <f t="shared" si="26"/>
        <v>0</v>
      </c>
      <c r="J44" s="136">
        <v>0</v>
      </c>
      <c r="K44" s="136">
        <f t="shared" si="27"/>
        <v>0</v>
      </c>
      <c r="L44" s="136">
        <f t="shared" si="28"/>
        <v>0</v>
      </c>
      <c r="N44" s="136">
        <v>63548689.100000001</v>
      </c>
      <c r="O44" s="136">
        <f t="shared" si="29"/>
        <v>3.3046848480397077</v>
      </c>
      <c r="P44" s="136">
        <f t="shared" si="30"/>
        <v>3.3121494295062165E-3</v>
      </c>
      <c r="R44" s="136">
        <v>0</v>
      </c>
      <c r="S44" s="136">
        <f t="shared" si="31"/>
        <v>0</v>
      </c>
      <c r="T44" s="136">
        <f t="shared" si="32"/>
        <v>0</v>
      </c>
      <c r="V44" s="136">
        <v>0</v>
      </c>
      <c r="W44" s="136">
        <f t="shared" si="33"/>
        <v>0</v>
      </c>
      <c r="X44" s="136">
        <f t="shared" si="34"/>
        <v>0</v>
      </c>
      <c r="Z44" s="136">
        <v>0</v>
      </c>
      <c r="AA44" s="136">
        <f t="shared" si="35"/>
        <v>0</v>
      </c>
      <c r="AB44" s="136">
        <f t="shared" si="36"/>
        <v>0</v>
      </c>
      <c r="AD44" s="136">
        <v>34993.26</v>
      </c>
      <c r="AE44" s="136">
        <f t="shared" si="37"/>
        <v>1.8197337780412844E-3</v>
      </c>
      <c r="AF44" s="136">
        <f t="shared" si="38"/>
        <v>3.8665496410466937E-6</v>
      </c>
      <c r="AH44" s="136">
        <v>0</v>
      </c>
      <c r="AI44" s="136">
        <f t="shared" si="39"/>
        <v>0</v>
      </c>
      <c r="AJ44" s="136">
        <f t="shared" si="40"/>
        <v>0</v>
      </c>
      <c r="AL44" s="136">
        <v>697186.77</v>
      </c>
      <c r="AM44" s="136">
        <f t="shared" si="41"/>
        <v>3.6255390751604735E-2</v>
      </c>
      <c r="AN44" s="136">
        <f t="shared" si="42"/>
        <v>7.267456796413387E-5</v>
      </c>
      <c r="AP44" s="136">
        <v>206584.16</v>
      </c>
      <c r="AQ44" s="136">
        <f t="shared" si="43"/>
        <v>1.0742873740837097E-2</v>
      </c>
      <c r="AR44" s="136">
        <f t="shared" si="44"/>
        <v>2.0672908054729962E-5</v>
      </c>
      <c r="AT44" s="136">
        <v>5710.82</v>
      </c>
      <c r="AU44" s="136">
        <f t="shared" si="45"/>
        <v>2.9697639071963363E-4</v>
      </c>
      <c r="AV44" s="136">
        <f t="shared" si="46"/>
        <v>5.7148261888575082E-7</v>
      </c>
      <c r="AX44" s="136">
        <v>101053.94</v>
      </c>
      <c r="AY44" s="136">
        <f t="shared" si="47"/>
        <v>5.2550482013438374E-3</v>
      </c>
      <c r="AZ44" s="201">
        <f t="shared" si="48"/>
        <v>1.0112483019938209E-5</v>
      </c>
    </row>
    <row r="45" spans="1:52" x14ac:dyDescent="0.35">
      <c r="A45" s="138">
        <v>775</v>
      </c>
      <c r="B45" s="138">
        <f t="shared" si="49"/>
        <v>1.2916666666666667</v>
      </c>
      <c r="D45" s="136">
        <v>21694277.699999999</v>
      </c>
      <c r="F45" s="136">
        <v>0</v>
      </c>
      <c r="G45" s="136">
        <f t="shared" si="25"/>
        <v>0</v>
      </c>
      <c r="H45" s="136">
        <f t="shared" si="26"/>
        <v>0</v>
      </c>
      <c r="J45" s="136">
        <v>0</v>
      </c>
      <c r="K45" s="136">
        <f t="shared" si="27"/>
        <v>0</v>
      </c>
      <c r="L45" s="136">
        <f t="shared" si="28"/>
        <v>0</v>
      </c>
      <c r="N45" s="136">
        <v>43775329.100000001</v>
      </c>
      <c r="O45" s="136">
        <f t="shared" si="29"/>
        <v>2.606361649958659</v>
      </c>
      <c r="P45" s="136">
        <f t="shared" si="30"/>
        <v>2.6122488675790752E-3</v>
      </c>
      <c r="R45" s="136">
        <v>0</v>
      </c>
      <c r="S45" s="136">
        <f t="shared" si="31"/>
        <v>0</v>
      </c>
      <c r="T45" s="136">
        <f t="shared" si="32"/>
        <v>0</v>
      </c>
      <c r="V45" s="136">
        <v>0</v>
      </c>
      <c r="W45" s="136">
        <f t="shared" si="33"/>
        <v>0</v>
      </c>
      <c r="X45" s="136">
        <f t="shared" si="34"/>
        <v>0</v>
      </c>
      <c r="Z45" s="136">
        <v>0</v>
      </c>
      <c r="AA45" s="136">
        <f t="shared" si="35"/>
        <v>0</v>
      </c>
      <c r="AB45" s="136">
        <f t="shared" si="36"/>
        <v>0</v>
      </c>
      <c r="AD45" s="136">
        <v>23464.9</v>
      </c>
      <c r="AE45" s="136">
        <f t="shared" si="37"/>
        <v>1.3970886510163308E-3</v>
      </c>
      <c r="AF45" s="136">
        <f t="shared" si="38"/>
        <v>2.9685180806568783E-6</v>
      </c>
      <c r="AH45" s="136">
        <v>0</v>
      </c>
      <c r="AI45" s="136">
        <f t="shared" si="39"/>
        <v>0</v>
      </c>
      <c r="AJ45" s="136">
        <f t="shared" si="40"/>
        <v>0</v>
      </c>
      <c r="AL45" s="136">
        <v>299236.92</v>
      </c>
      <c r="AM45" s="136">
        <f t="shared" si="41"/>
        <v>1.7816419626637305E-2</v>
      </c>
      <c r="AN45" s="136">
        <f t="shared" si="42"/>
        <v>3.5713326272073651E-5</v>
      </c>
      <c r="AP45" s="136">
        <v>186168.02</v>
      </c>
      <c r="AQ45" s="136">
        <f t="shared" si="43"/>
        <v>1.1084352710822603E-2</v>
      </c>
      <c r="AR45" s="136">
        <f t="shared" si="44"/>
        <v>2.133002862781269E-5</v>
      </c>
      <c r="AT45" s="136">
        <v>2510.21</v>
      </c>
      <c r="AU45" s="136">
        <f t="shared" si="45"/>
        <v>1.4945667369849026E-4</v>
      </c>
      <c r="AV45" s="136">
        <f t="shared" si="46"/>
        <v>2.8760498802007833E-7</v>
      </c>
      <c r="AX45" s="136">
        <v>114248.39</v>
      </c>
      <c r="AY45" s="136">
        <f t="shared" si="47"/>
        <v>6.8022931726062184E-3</v>
      </c>
      <c r="AZ45" s="201">
        <f t="shared" si="48"/>
        <v>1.3089903568730594E-5</v>
      </c>
    </row>
    <row r="46" spans="1:52" x14ac:dyDescent="0.35">
      <c r="A46" s="138">
        <v>800</v>
      </c>
      <c r="B46" s="138">
        <f t="shared" si="49"/>
        <v>1.3333333333333333</v>
      </c>
      <c r="D46" s="136">
        <v>13256662.720000001</v>
      </c>
      <c r="F46" s="136">
        <v>0</v>
      </c>
      <c r="G46" s="136">
        <f t="shared" si="25"/>
        <v>0</v>
      </c>
      <c r="H46" s="136">
        <f t="shared" si="26"/>
        <v>0</v>
      </c>
      <c r="J46" s="136">
        <v>0</v>
      </c>
      <c r="K46" s="136">
        <f t="shared" si="27"/>
        <v>0</v>
      </c>
      <c r="L46" s="136">
        <f t="shared" si="28"/>
        <v>0</v>
      </c>
      <c r="N46" s="136">
        <v>54622240.799999997</v>
      </c>
      <c r="O46" s="136">
        <f t="shared" si="29"/>
        <v>5.4938151432429292</v>
      </c>
      <c r="P46" s="136">
        <f t="shared" si="30"/>
        <v>5.5062245052802808E-3</v>
      </c>
      <c r="R46" s="136">
        <v>0</v>
      </c>
      <c r="S46" s="136">
        <f t="shared" si="31"/>
        <v>0</v>
      </c>
      <c r="T46" s="136">
        <f t="shared" si="32"/>
        <v>0</v>
      </c>
      <c r="V46" s="136">
        <v>0</v>
      </c>
      <c r="W46" s="136">
        <f t="shared" si="33"/>
        <v>0</v>
      </c>
      <c r="X46" s="136">
        <f t="shared" si="34"/>
        <v>0</v>
      </c>
      <c r="Z46" s="136">
        <v>0</v>
      </c>
      <c r="AA46" s="136">
        <f t="shared" si="35"/>
        <v>0</v>
      </c>
      <c r="AB46" s="136">
        <f t="shared" si="36"/>
        <v>0</v>
      </c>
      <c r="AD46" s="136">
        <v>54731.16</v>
      </c>
      <c r="AE46" s="136">
        <f t="shared" si="37"/>
        <v>5.504770057241073E-3</v>
      </c>
      <c r="AF46" s="136">
        <f t="shared" si="38"/>
        <v>1.1696472827899102E-5</v>
      </c>
      <c r="AH46" s="136">
        <v>0</v>
      </c>
      <c r="AI46" s="136">
        <f t="shared" si="39"/>
        <v>0</v>
      </c>
      <c r="AJ46" s="136">
        <f t="shared" si="40"/>
        <v>0</v>
      </c>
      <c r="AL46" s="136">
        <v>816048.33</v>
      </c>
      <c r="AM46" s="136">
        <f t="shared" si="41"/>
        <v>8.2076798888340408E-2</v>
      </c>
      <c r="AN46" s="136">
        <f t="shared" si="42"/>
        <v>1.6452438590322529E-4</v>
      </c>
      <c r="AP46" s="136">
        <v>348300.36</v>
      </c>
      <c r="AQ46" s="136">
        <f t="shared" si="43"/>
        <v>3.503147736416122E-2</v>
      </c>
      <c r="AR46" s="136">
        <f t="shared" si="44"/>
        <v>6.7412363585521212E-5</v>
      </c>
      <c r="AT46" s="136">
        <v>7668.05</v>
      </c>
      <c r="AU46" s="136">
        <f t="shared" si="45"/>
        <v>7.7123985746743555E-4</v>
      </c>
      <c r="AV46" s="136">
        <f t="shared" si="46"/>
        <v>1.4841252951675273E-6</v>
      </c>
      <c r="AX46" s="136">
        <v>148585.28</v>
      </c>
      <c r="AY46" s="136">
        <f t="shared" si="47"/>
        <v>1.4944463086307338E-2</v>
      </c>
      <c r="AZ46" s="201">
        <f t="shared" si="48"/>
        <v>2.8758181354783768E-5</v>
      </c>
    </row>
    <row r="47" spans="1:52" x14ac:dyDescent="0.35">
      <c r="A47" s="138">
        <v>825</v>
      </c>
      <c r="B47" s="138">
        <f t="shared" si="49"/>
        <v>1.375</v>
      </c>
      <c r="D47" s="136">
        <v>22487416.100000001</v>
      </c>
      <c r="F47" s="136">
        <v>0</v>
      </c>
      <c r="G47" s="136">
        <f t="shared" si="25"/>
        <v>0</v>
      </c>
      <c r="H47" s="136">
        <f t="shared" si="26"/>
        <v>0</v>
      </c>
      <c r="J47" s="136">
        <v>60301.25</v>
      </c>
      <c r="K47" s="136">
        <f t="shared" si="27"/>
        <v>3.6871385481233652E-3</v>
      </c>
      <c r="L47" s="136">
        <f t="shared" si="28"/>
        <v>3.1041922894928865E-6</v>
      </c>
      <c r="N47" s="136">
        <v>67296919.700000003</v>
      </c>
      <c r="O47" s="136">
        <f t="shared" si="29"/>
        <v>4.1148909317109137</v>
      </c>
      <c r="P47" s="136">
        <f t="shared" si="30"/>
        <v>4.1241855967086285E-3</v>
      </c>
      <c r="R47" s="136">
        <v>0</v>
      </c>
      <c r="S47" s="136">
        <f t="shared" si="31"/>
        <v>0</v>
      </c>
      <c r="T47" s="136">
        <f t="shared" si="32"/>
        <v>0</v>
      </c>
      <c r="V47" s="136">
        <v>5127.6499999999996</v>
      </c>
      <c r="W47" s="136">
        <f t="shared" si="33"/>
        <v>3.1353174231520532E-4</v>
      </c>
      <c r="X47" s="136">
        <f t="shared" si="34"/>
        <v>2.6396155292333416E-7</v>
      </c>
      <c r="Z47" s="136">
        <v>0</v>
      </c>
      <c r="AA47" s="136">
        <f t="shared" si="35"/>
        <v>0</v>
      </c>
      <c r="AB47" s="136">
        <f t="shared" si="36"/>
        <v>0</v>
      </c>
      <c r="AD47" s="136">
        <v>97311.02</v>
      </c>
      <c r="AE47" s="136">
        <f t="shared" si="37"/>
        <v>5.9501123608416712E-3</v>
      </c>
      <c r="AF47" s="136">
        <f t="shared" si="38"/>
        <v>1.2642731091007923E-5</v>
      </c>
      <c r="AH47" s="136">
        <v>0</v>
      </c>
      <c r="AI47" s="136">
        <f t="shared" si="39"/>
        <v>0</v>
      </c>
      <c r="AJ47" s="136">
        <f t="shared" si="40"/>
        <v>0</v>
      </c>
      <c r="AL47" s="136">
        <v>1871494.58</v>
      </c>
      <c r="AM47" s="136">
        <f t="shared" si="41"/>
        <v>0.11443311388274618</v>
      </c>
      <c r="AN47" s="136">
        <f t="shared" si="42"/>
        <v>2.2938318798428644E-4</v>
      </c>
      <c r="AP47" s="136">
        <v>792190.51</v>
      </c>
      <c r="AQ47" s="136">
        <f t="shared" si="43"/>
        <v>4.8438733307825436E-2</v>
      </c>
      <c r="AR47" s="136">
        <f t="shared" si="44"/>
        <v>9.3212440555243207E-5</v>
      </c>
      <c r="AT47" s="136">
        <v>20702.57</v>
      </c>
      <c r="AU47" s="136">
        <f t="shared" si="45"/>
        <v>1.2658650341779373E-3</v>
      </c>
      <c r="AV47" s="136">
        <f t="shared" si="46"/>
        <v>2.4359507607150722E-6</v>
      </c>
      <c r="AX47" s="136">
        <v>261220.17</v>
      </c>
      <c r="AY47" s="136">
        <f t="shared" si="47"/>
        <v>1.5972387941449617E-2</v>
      </c>
      <c r="AZ47" s="201">
        <f t="shared" si="48"/>
        <v>3.0736255055561725E-5</v>
      </c>
    </row>
    <row r="48" spans="1:52" x14ac:dyDescent="0.35">
      <c r="A48" s="138">
        <v>850</v>
      </c>
      <c r="B48" s="138">
        <f t="shared" si="49"/>
        <v>1.4166666666666667</v>
      </c>
      <c r="D48" s="136">
        <v>26498347</v>
      </c>
      <c r="F48" s="136">
        <v>0</v>
      </c>
      <c r="G48" s="136">
        <f t="shared" si="25"/>
        <v>0</v>
      </c>
      <c r="H48" s="136">
        <f t="shared" si="26"/>
        <v>0</v>
      </c>
      <c r="J48" s="136">
        <v>100301.25</v>
      </c>
      <c r="K48" s="136">
        <f t="shared" si="27"/>
        <v>5.3623509987245615E-3</v>
      </c>
      <c r="L48" s="136">
        <f t="shared" si="28"/>
        <v>4.5145492653828877E-6</v>
      </c>
      <c r="N48" s="136">
        <v>6717878.5800000001</v>
      </c>
      <c r="O48" s="136">
        <f t="shared" si="29"/>
        <v>0.35915427686866658</v>
      </c>
      <c r="P48" s="136">
        <f t="shared" si="30"/>
        <v>3.59965530129419E-4</v>
      </c>
      <c r="R48" s="136">
        <v>0</v>
      </c>
      <c r="S48" s="136">
        <f t="shared" si="31"/>
        <v>0</v>
      </c>
      <c r="T48" s="136">
        <f t="shared" si="32"/>
        <v>0</v>
      </c>
      <c r="V48" s="136">
        <v>4941.01</v>
      </c>
      <c r="W48" s="136">
        <f t="shared" si="33"/>
        <v>2.6415852153595344E-4</v>
      </c>
      <c r="X48" s="136">
        <f t="shared" si="34"/>
        <v>2.2239436762502464E-7</v>
      </c>
      <c r="Z48" s="136">
        <v>0</v>
      </c>
      <c r="AA48" s="136">
        <f t="shared" si="35"/>
        <v>0</v>
      </c>
      <c r="AB48" s="136">
        <f t="shared" si="36"/>
        <v>0</v>
      </c>
      <c r="AD48" s="136">
        <v>30523.89</v>
      </c>
      <c r="AE48" s="136">
        <f t="shared" si="37"/>
        <v>1.6318820755121064E-3</v>
      </c>
      <c r="AF48" s="136">
        <f t="shared" si="38"/>
        <v>3.4674044794033159E-6</v>
      </c>
      <c r="AH48" s="136">
        <v>0</v>
      </c>
      <c r="AI48" s="136">
        <f t="shared" si="39"/>
        <v>0</v>
      </c>
      <c r="AJ48" s="136">
        <f t="shared" si="40"/>
        <v>0</v>
      </c>
      <c r="AL48" s="136">
        <v>483769.9</v>
      </c>
      <c r="AM48" s="136">
        <f t="shared" si="41"/>
        <v>2.5863526191526844E-2</v>
      </c>
      <c r="AN48" s="136">
        <f t="shared" si="42"/>
        <v>5.1843892812411036E-5</v>
      </c>
      <c r="AP48" s="136">
        <v>163990.67000000001</v>
      </c>
      <c r="AQ48" s="136">
        <f t="shared" si="43"/>
        <v>8.7673437076408334E-3</v>
      </c>
      <c r="AR48" s="136">
        <f t="shared" si="44"/>
        <v>1.687132276937207E-5</v>
      </c>
      <c r="AT48" s="136">
        <v>2610.04</v>
      </c>
      <c r="AU48" s="136">
        <f t="shared" si="45"/>
        <v>1.3953914433480197E-4</v>
      </c>
      <c r="AV48" s="136">
        <f t="shared" si="46"/>
        <v>2.6852032058270072E-7</v>
      </c>
      <c r="AX48" s="136">
        <v>31011.119999999999</v>
      </c>
      <c r="AY48" s="136">
        <f t="shared" si="47"/>
        <v>1.6579305871419073E-3</v>
      </c>
      <c r="AZ48" s="201">
        <f t="shared" si="48"/>
        <v>3.1904169606705647E-6</v>
      </c>
    </row>
    <row r="49" spans="1:52" x14ac:dyDescent="0.35">
      <c r="A49" s="138">
        <v>875</v>
      </c>
      <c r="B49" s="138">
        <f t="shared" si="49"/>
        <v>1.4583333333333333</v>
      </c>
      <c r="D49" s="136">
        <v>9318925.1799999997</v>
      </c>
      <c r="F49" s="136">
        <v>24748.18</v>
      </c>
      <c r="G49" s="136">
        <f t="shared" si="25"/>
        <v>3.8728818116053739E-3</v>
      </c>
      <c r="H49" s="136">
        <f t="shared" si="26"/>
        <v>2.484243090803723E-6</v>
      </c>
      <c r="J49" s="136">
        <v>126766.07</v>
      </c>
      <c r="K49" s="136">
        <f t="shared" si="27"/>
        <v>1.9837822693696817E-2</v>
      </c>
      <c r="L49" s="136">
        <f t="shared" si="28"/>
        <v>1.6701410983713405E-5</v>
      </c>
      <c r="N49" s="136">
        <v>24297156.800000001</v>
      </c>
      <c r="O49" s="136">
        <f t="shared" si="29"/>
        <v>3.8023004780328833</v>
      </c>
      <c r="P49" s="136">
        <f t="shared" si="30"/>
        <v>3.8108890675606433E-3</v>
      </c>
      <c r="R49" s="136">
        <v>9717.92</v>
      </c>
      <c r="S49" s="136">
        <f t="shared" si="31"/>
        <v>1.5207726634700446E-3</v>
      </c>
      <c r="T49" s="136">
        <f t="shared" si="32"/>
        <v>1.7680810086148657E-6</v>
      </c>
      <c r="V49" s="136">
        <v>11868.3</v>
      </c>
      <c r="W49" s="136">
        <f t="shared" si="33"/>
        <v>1.8572890291195577E-3</v>
      </c>
      <c r="X49" s="136">
        <f t="shared" si="34"/>
        <v>1.5636467706067229E-6</v>
      </c>
      <c r="Z49" s="136">
        <v>4156.41</v>
      </c>
      <c r="AA49" s="136">
        <f t="shared" si="35"/>
        <v>6.5044317160189925E-4</v>
      </c>
      <c r="AB49" s="136">
        <f t="shared" si="36"/>
        <v>1.2516717784961359E-6</v>
      </c>
      <c r="AD49" s="136">
        <v>128959.86</v>
      </c>
      <c r="AE49" s="136">
        <f t="shared" si="37"/>
        <v>2.0181132358871454E-2</v>
      </c>
      <c r="AF49" s="136">
        <f t="shared" si="38"/>
        <v>4.2880640574854427E-5</v>
      </c>
      <c r="AH49" s="136">
        <v>6628.01</v>
      </c>
      <c r="AI49" s="136">
        <f t="shared" si="39"/>
        <v>1.0372277628552294E-3</v>
      </c>
      <c r="AJ49" s="136">
        <f t="shared" si="40"/>
        <v>1.7048958498650134E-6</v>
      </c>
      <c r="AL49" s="136">
        <v>2095417.86</v>
      </c>
      <c r="AM49" s="136">
        <f t="shared" si="41"/>
        <v>0.32791525347346978</v>
      </c>
      <c r="AN49" s="136">
        <f t="shared" si="42"/>
        <v>6.5731188882522397E-4</v>
      </c>
      <c r="AP49" s="136">
        <v>369155.24</v>
      </c>
      <c r="AQ49" s="136">
        <f t="shared" si="43"/>
        <v>5.7769687090315991E-2</v>
      </c>
      <c r="AR49" s="136">
        <f t="shared" si="44"/>
        <v>1.1116833897328895E-4</v>
      </c>
      <c r="AT49" s="136">
        <v>8677.01</v>
      </c>
      <c r="AU49" s="136">
        <f t="shared" si="45"/>
        <v>1.3578790120371657E-3</v>
      </c>
      <c r="AV49" s="136">
        <f t="shared" si="46"/>
        <v>2.613016651083208E-6</v>
      </c>
      <c r="AX49" s="136">
        <v>59860.69</v>
      </c>
      <c r="AY49" s="136">
        <f t="shared" si="47"/>
        <v>9.3676940094644407E-3</v>
      </c>
      <c r="AZ49" s="201">
        <f t="shared" si="48"/>
        <v>1.8026598991510912E-5</v>
      </c>
    </row>
    <row r="50" spans="1:52" x14ac:dyDescent="0.35">
      <c r="A50" s="138">
        <v>900</v>
      </c>
      <c r="B50" s="138">
        <f t="shared" si="49"/>
        <v>1.5</v>
      </c>
      <c r="D50" s="136">
        <v>30739905.5</v>
      </c>
      <c r="F50" s="136">
        <v>49490.85</v>
      </c>
      <c r="G50" s="136">
        <f t="shared" si="25"/>
        <v>2.4149805860658874E-3</v>
      </c>
      <c r="H50" s="136">
        <f t="shared" si="26"/>
        <v>1.5490787292763927E-6</v>
      </c>
      <c r="J50" s="136">
        <v>310141.15000000002</v>
      </c>
      <c r="K50" s="136">
        <f t="shared" si="27"/>
        <v>1.5133804656621343E-2</v>
      </c>
      <c r="L50" s="136">
        <f t="shared" si="28"/>
        <v>1.2741110515005175E-5</v>
      </c>
      <c r="N50" s="136">
        <v>23161827.300000001</v>
      </c>
      <c r="O50" s="136">
        <f t="shared" si="29"/>
        <v>1.1302162574963024</v>
      </c>
      <c r="P50" s="136">
        <f t="shared" si="30"/>
        <v>1.132769176070023E-3</v>
      </c>
      <c r="R50" s="136">
        <v>20881.560000000001</v>
      </c>
      <c r="S50" s="136">
        <f t="shared" si="31"/>
        <v>1.0189471792618231E-3</v>
      </c>
      <c r="T50" s="136">
        <f t="shared" si="32"/>
        <v>1.1846485669486806E-6</v>
      </c>
      <c r="V50" s="136">
        <v>25413.56</v>
      </c>
      <c r="W50" s="136">
        <f t="shared" si="33"/>
        <v>1.2400929469350516E-3</v>
      </c>
      <c r="X50" s="136">
        <f t="shared" si="34"/>
        <v>1.0440310050430744E-6</v>
      </c>
      <c r="Z50" s="136">
        <v>9012.2199999999993</v>
      </c>
      <c r="AA50" s="136">
        <f t="shared" si="35"/>
        <v>4.3976485223742797E-4</v>
      </c>
      <c r="AB50" s="136">
        <f t="shared" si="36"/>
        <v>8.4625572033371568E-7</v>
      </c>
      <c r="AD50" s="136">
        <v>145228.93</v>
      </c>
      <c r="AE50" s="136">
        <f t="shared" si="37"/>
        <v>7.0866644336300905E-3</v>
      </c>
      <c r="AF50" s="136">
        <f t="shared" si="38"/>
        <v>1.5057664012570275E-5</v>
      </c>
      <c r="AH50" s="136">
        <v>27319.18</v>
      </c>
      <c r="AI50" s="136">
        <f t="shared" si="39"/>
        <v>1.333080545742081E-3</v>
      </c>
      <c r="AJ50" s="136">
        <f t="shared" si="40"/>
        <v>2.1911903743446953E-6</v>
      </c>
      <c r="AL50" s="136">
        <v>2445157.67</v>
      </c>
      <c r="AM50" s="136">
        <f t="shared" si="41"/>
        <v>0.11931515225380247</v>
      </c>
      <c r="AN50" s="136">
        <f t="shared" si="42"/>
        <v>2.3916931970278501E-4</v>
      </c>
      <c r="AP50" s="136">
        <v>314735.57</v>
      </c>
      <c r="AQ50" s="136">
        <f t="shared" si="43"/>
        <v>1.5357996302233265E-2</v>
      </c>
      <c r="AR50" s="136">
        <f t="shared" si="44"/>
        <v>2.9553958570140608E-5</v>
      </c>
      <c r="AT50" s="136">
        <v>9645.23</v>
      </c>
      <c r="AU50" s="136">
        <f t="shared" si="45"/>
        <v>4.7065352884705515E-4</v>
      </c>
      <c r="AV50" s="136">
        <f t="shared" si="46"/>
        <v>9.0569593967239641E-7</v>
      </c>
      <c r="AX50" s="136">
        <v>36248.28</v>
      </c>
      <c r="AY50" s="136">
        <f t="shared" si="47"/>
        <v>1.7687894323552816E-3</v>
      </c>
      <c r="AZ50" s="201">
        <f t="shared" si="48"/>
        <v>3.4037467241432436E-6</v>
      </c>
    </row>
    <row r="51" spans="1:52" x14ac:dyDescent="0.35">
      <c r="A51" s="138">
        <v>925</v>
      </c>
      <c r="B51" s="138">
        <f t="shared" si="49"/>
        <v>1.5416666666666667</v>
      </c>
      <c r="D51" s="136">
        <v>24815479.800000001</v>
      </c>
      <c r="F51" s="136">
        <v>106066.49</v>
      </c>
      <c r="G51" s="136">
        <f t="shared" si="25"/>
        <v>6.5894019942879904E-3</v>
      </c>
      <c r="H51" s="136">
        <f t="shared" si="26"/>
        <v>4.2267430748300346E-6</v>
      </c>
      <c r="J51" s="136">
        <v>1048763.27</v>
      </c>
      <c r="K51" s="136">
        <f t="shared" si="27"/>
        <v>6.5154628788734251E-2</v>
      </c>
      <c r="L51" s="136">
        <f t="shared" si="28"/>
        <v>5.485351138044437E-5</v>
      </c>
      <c r="N51" s="136">
        <v>35199470.5</v>
      </c>
      <c r="O51" s="136">
        <f t="shared" si="29"/>
        <v>2.1867741744879203</v>
      </c>
      <c r="P51" s="136">
        <f t="shared" si="30"/>
        <v>2.1917136330822868E-3</v>
      </c>
      <c r="R51" s="136">
        <v>62584.480000000003</v>
      </c>
      <c r="S51" s="136">
        <f t="shared" si="31"/>
        <v>3.8880733898470367E-3</v>
      </c>
      <c r="T51" s="136">
        <f t="shared" si="32"/>
        <v>4.5203526377200551E-6</v>
      </c>
      <c r="V51" s="136">
        <v>73969.149999999994</v>
      </c>
      <c r="W51" s="136">
        <f t="shared" si="33"/>
        <v>4.5953483001632978E-3</v>
      </c>
      <c r="X51" s="136">
        <f t="shared" si="34"/>
        <v>3.8688117017358896E-6</v>
      </c>
      <c r="Z51" s="136">
        <v>34401.49</v>
      </c>
      <c r="AA51" s="136">
        <f t="shared" si="35"/>
        <v>2.1371994756541708E-3</v>
      </c>
      <c r="AB51" s="136">
        <f t="shared" si="36"/>
        <v>4.1126917546154694E-6</v>
      </c>
      <c r="AD51" s="136">
        <v>261308.4</v>
      </c>
      <c r="AE51" s="136">
        <f t="shared" si="37"/>
        <v>1.6233836832765976E-2</v>
      </c>
      <c r="AF51" s="136">
        <f t="shared" si="38"/>
        <v>3.4493471922087844E-5</v>
      </c>
      <c r="AH51" s="136">
        <v>103304.22</v>
      </c>
      <c r="AI51" s="136">
        <f t="shared" si="39"/>
        <v>6.4177954157469078E-3</v>
      </c>
      <c r="AJ51" s="136">
        <f t="shared" si="40"/>
        <v>1.0548958639007033E-5</v>
      </c>
      <c r="AL51" s="136">
        <v>4031660.33</v>
      </c>
      <c r="AM51" s="136">
        <f t="shared" si="41"/>
        <v>0.25046770774439486</v>
      </c>
      <c r="AN51" s="136">
        <f t="shared" si="42"/>
        <v>5.020669222406646E-4</v>
      </c>
      <c r="AP51" s="136">
        <v>400336.73</v>
      </c>
      <c r="AQ51" s="136">
        <f t="shared" si="43"/>
        <v>2.4870999757310084E-2</v>
      </c>
      <c r="AR51" s="136">
        <f t="shared" si="44"/>
        <v>4.7860181885747355E-5</v>
      </c>
      <c r="AT51" s="136">
        <v>15294.54</v>
      </c>
      <c r="AU51" s="136">
        <f t="shared" si="45"/>
        <v>9.5017636934829691E-4</v>
      </c>
      <c r="AV51" s="136">
        <f t="shared" si="46"/>
        <v>1.8284594227935031E-6</v>
      </c>
      <c r="AX51" s="136">
        <v>27983.42</v>
      </c>
      <c r="AY51" s="136">
        <f t="shared" si="47"/>
        <v>1.7384755878600152E-3</v>
      </c>
      <c r="AZ51" s="201">
        <f t="shared" si="48"/>
        <v>3.3454126754376502E-6</v>
      </c>
    </row>
    <row r="52" spans="1:52" x14ac:dyDescent="0.35">
      <c r="A52" s="138">
        <v>950</v>
      </c>
      <c r="B52" s="138">
        <f t="shared" si="49"/>
        <v>1.5833333333333333</v>
      </c>
      <c r="D52" s="136">
        <v>11050827.75</v>
      </c>
      <c r="F52" s="136">
        <v>65526.1</v>
      </c>
      <c r="G52" s="136">
        <f t="shared" si="25"/>
        <v>9.3884060706070933E-3</v>
      </c>
      <c r="H52" s="136">
        <f t="shared" si="26"/>
        <v>6.0221519914901802E-6</v>
      </c>
      <c r="J52" s="136">
        <v>457488.6</v>
      </c>
      <c r="K52" s="136">
        <f t="shared" si="27"/>
        <v>6.5547755008668912E-2</v>
      </c>
      <c r="L52" s="136">
        <f t="shared" si="28"/>
        <v>5.5184483315670328E-5</v>
      </c>
      <c r="N52" s="136">
        <v>7319148.4000000004</v>
      </c>
      <c r="O52" s="136">
        <f t="shared" si="29"/>
        <v>1.0486681989349924</v>
      </c>
      <c r="P52" s="136">
        <f t="shared" si="30"/>
        <v>1.0510369177575848E-3</v>
      </c>
      <c r="R52" s="136">
        <v>9133.51</v>
      </c>
      <c r="S52" s="136">
        <f t="shared" si="31"/>
        <v>1.3086251238811802E-3</v>
      </c>
      <c r="T52" s="136">
        <f t="shared" si="32"/>
        <v>1.5214339950398285E-6</v>
      </c>
      <c r="V52" s="136">
        <v>46452.25</v>
      </c>
      <c r="W52" s="136">
        <f t="shared" si="33"/>
        <v>6.6555553572295372E-3</v>
      </c>
      <c r="X52" s="136">
        <f t="shared" si="34"/>
        <v>5.6032946287630951E-6</v>
      </c>
      <c r="Z52" s="136">
        <v>14765.76</v>
      </c>
      <c r="AA52" s="136">
        <f t="shared" si="35"/>
        <v>2.1155989875962008E-3</v>
      </c>
      <c r="AB52" s="136">
        <f t="shared" si="36"/>
        <v>4.0711251389842855E-6</v>
      </c>
      <c r="AD52" s="136">
        <v>55832.66</v>
      </c>
      <c r="AE52" s="136">
        <f t="shared" si="37"/>
        <v>7.9995556592280317E-3</v>
      </c>
      <c r="AF52" s="136">
        <f t="shared" si="38"/>
        <v>1.6997364909066092E-5</v>
      </c>
      <c r="AH52" s="136">
        <v>43519.77</v>
      </c>
      <c r="AI52" s="136">
        <f t="shared" si="39"/>
        <v>6.23539738912318E-3</v>
      </c>
      <c r="AJ52" s="136">
        <f t="shared" si="40"/>
        <v>1.0249150197938757E-5</v>
      </c>
      <c r="AL52" s="136">
        <v>951549.35</v>
      </c>
      <c r="AM52" s="136">
        <f t="shared" si="41"/>
        <v>0.13633547081273314</v>
      </c>
      <c r="AN52" s="136">
        <f t="shared" si="42"/>
        <v>2.73286847392856E-4</v>
      </c>
      <c r="AP52" s="136">
        <v>124985.76</v>
      </c>
      <c r="AQ52" s="136">
        <f t="shared" si="43"/>
        <v>1.7907628684195171E-2</v>
      </c>
      <c r="AR52" s="136">
        <f t="shared" si="44"/>
        <v>3.4460310173743608E-5</v>
      </c>
      <c r="AT52" s="136">
        <v>4464.92</v>
      </c>
      <c r="AU52" s="136">
        <f t="shared" si="45"/>
        <v>6.3972191283740408E-4</v>
      </c>
      <c r="AV52" s="136">
        <f t="shared" si="46"/>
        <v>1.2310404649373762E-6</v>
      </c>
      <c r="AX52" s="136">
        <v>11288.12</v>
      </c>
      <c r="AY52" s="136">
        <f t="shared" si="47"/>
        <v>1.6173319384755289E-3</v>
      </c>
      <c r="AZ52" s="201">
        <f t="shared" si="48"/>
        <v>3.1122914840733758E-6</v>
      </c>
    </row>
    <row r="53" spans="1:52" x14ac:dyDescent="0.35">
      <c r="A53" s="138">
        <v>975</v>
      </c>
      <c r="B53" s="138">
        <f t="shared" si="49"/>
        <v>1.625</v>
      </c>
      <c r="D53" s="136">
        <v>25524963.600000001</v>
      </c>
      <c r="F53" s="136">
        <v>41861.08</v>
      </c>
      <c r="G53" s="136">
        <f t="shared" si="25"/>
        <v>2.6650088934896659E-3</v>
      </c>
      <c r="H53" s="136">
        <f t="shared" si="26"/>
        <v>1.7094582929805071E-6</v>
      </c>
      <c r="J53" s="136">
        <v>415411.26</v>
      </c>
      <c r="K53" s="136">
        <f t="shared" si="27"/>
        <v>2.644639608810255E-2</v>
      </c>
      <c r="L53" s="136">
        <f t="shared" si="28"/>
        <v>2.2265151620989762E-5</v>
      </c>
      <c r="N53" s="136">
        <v>5140751.24</v>
      </c>
      <c r="O53" s="136">
        <f t="shared" si="29"/>
        <v>0.32727650060194408</v>
      </c>
      <c r="P53" s="136">
        <f t="shared" si="30"/>
        <v>3.2801574873396071E-4</v>
      </c>
      <c r="R53" s="136">
        <v>14519.82</v>
      </c>
      <c r="S53" s="136">
        <f t="shared" si="31"/>
        <v>9.2437771390200922E-4</v>
      </c>
      <c r="T53" s="136">
        <f t="shared" si="32"/>
        <v>1.0747001968116066E-6</v>
      </c>
      <c r="V53" s="136">
        <v>54297.58</v>
      </c>
      <c r="W53" s="136">
        <f t="shared" si="33"/>
        <v>3.4567558599770151E-3</v>
      </c>
      <c r="X53" s="136">
        <f t="shared" si="34"/>
        <v>2.9102337075620471E-6</v>
      </c>
      <c r="Z53" s="136">
        <v>16439.259999999998</v>
      </c>
      <c r="AA53" s="136">
        <f t="shared" si="35"/>
        <v>1.0465753416392725E-3</v>
      </c>
      <c r="AB53" s="136">
        <f t="shared" si="36"/>
        <v>2.013963519631796E-6</v>
      </c>
      <c r="AD53" s="136">
        <v>34385.46</v>
      </c>
      <c r="AE53" s="136">
        <f t="shared" si="37"/>
        <v>2.1890872549569472E-3</v>
      </c>
      <c r="AF53" s="136">
        <f t="shared" si="38"/>
        <v>4.6513477092151049E-6</v>
      </c>
      <c r="AH53" s="136">
        <v>36933.82</v>
      </c>
      <c r="AI53" s="136">
        <f t="shared" si="39"/>
        <v>2.3513239211827904E-3</v>
      </c>
      <c r="AJ53" s="136">
        <f t="shared" si="40"/>
        <v>3.8648815028608041E-6</v>
      </c>
      <c r="AL53" s="136">
        <v>497807.32</v>
      </c>
      <c r="AM53" s="136">
        <f t="shared" si="41"/>
        <v>3.1691990150379684E-2</v>
      </c>
      <c r="AN53" s="136">
        <f t="shared" si="42"/>
        <v>6.3527151255444276E-5</v>
      </c>
      <c r="AP53" s="136">
        <v>83787.759999999995</v>
      </c>
      <c r="AQ53" s="136">
        <f t="shared" si="43"/>
        <v>5.3341940906822677E-3</v>
      </c>
      <c r="AR53" s="136">
        <f t="shared" si="44"/>
        <v>1.0264786373088827E-5</v>
      </c>
      <c r="AT53" s="136">
        <v>3280.31</v>
      </c>
      <c r="AU53" s="136">
        <f t="shared" si="45"/>
        <v>2.0883492072834925E-4</v>
      </c>
      <c r="AV53" s="136">
        <f t="shared" si="46"/>
        <v>4.018687381964503E-7</v>
      </c>
      <c r="AX53" s="136">
        <v>11245.74</v>
      </c>
      <c r="AY53" s="136">
        <f t="shared" si="47"/>
        <v>7.1593941469910651E-4</v>
      </c>
      <c r="AZ53" s="201">
        <f t="shared" si="48"/>
        <v>1.3777086140899334E-6</v>
      </c>
    </row>
    <row r="54" spans="1:52" x14ac:dyDescent="0.35">
      <c r="A54" s="138">
        <v>1000</v>
      </c>
      <c r="B54" s="138">
        <f t="shared" si="49"/>
        <v>1.6666666666666667</v>
      </c>
      <c r="D54" s="136">
        <v>27465061.699999999</v>
      </c>
      <c r="F54" s="136">
        <v>23215.9</v>
      </c>
      <c r="G54" s="136">
        <f t="shared" si="25"/>
        <v>1.4088141177074681E-3</v>
      </c>
      <c r="H54" s="136">
        <f t="shared" si="26"/>
        <v>9.0367765100757867E-7</v>
      </c>
      <c r="J54" s="136">
        <v>286179.87</v>
      </c>
      <c r="K54" s="136">
        <f t="shared" si="27"/>
        <v>1.7366298143069527E-2</v>
      </c>
      <c r="L54" s="136">
        <f t="shared" si="28"/>
        <v>1.4620640935825064E-5</v>
      </c>
      <c r="N54" s="136">
        <v>1449134.56</v>
      </c>
      <c r="O54" s="136">
        <f t="shared" si="29"/>
        <v>8.7938060837003937E-2</v>
      </c>
      <c r="P54" s="136">
        <f t="shared" si="30"/>
        <v>8.8136694246635709E-5</v>
      </c>
      <c r="R54" s="136">
        <v>0</v>
      </c>
      <c r="S54" s="136">
        <f t="shared" si="31"/>
        <v>0</v>
      </c>
      <c r="T54" s="136">
        <f t="shared" si="32"/>
        <v>0</v>
      </c>
      <c r="V54" s="136">
        <v>41342</v>
      </c>
      <c r="W54" s="136">
        <f t="shared" si="33"/>
        <v>2.5087631000418739E-3</v>
      </c>
      <c r="X54" s="136">
        <f t="shared" si="34"/>
        <v>2.1121210851373996E-6</v>
      </c>
      <c r="Z54" s="136">
        <v>14869.63</v>
      </c>
      <c r="AA54" s="136">
        <f t="shared" si="35"/>
        <v>9.0233610021952604E-4</v>
      </c>
      <c r="AB54" s="136">
        <f t="shared" si="36"/>
        <v>1.7363986289248085E-6</v>
      </c>
      <c r="AD54" s="136">
        <v>16978.38</v>
      </c>
      <c r="AE54" s="136">
        <f t="shared" si="37"/>
        <v>1.0303017087341917E-3</v>
      </c>
      <c r="AF54" s="136">
        <f t="shared" si="38"/>
        <v>2.1891733560960506E-6</v>
      </c>
      <c r="AH54" s="136">
        <v>20162.07</v>
      </c>
      <c r="AI54" s="136">
        <f t="shared" si="39"/>
        <v>1.2234980706415089E-3</v>
      </c>
      <c r="AJ54" s="136">
        <f t="shared" si="40"/>
        <v>2.0110691765639741E-6</v>
      </c>
      <c r="AL54" s="136">
        <v>119489.74</v>
      </c>
      <c r="AM54" s="136">
        <f t="shared" si="41"/>
        <v>7.2510147197909517E-3</v>
      </c>
      <c r="AN54" s="136">
        <f t="shared" si="42"/>
        <v>1.4534786445214583E-5</v>
      </c>
      <c r="AP54" s="136">
        <v>32286.43</v>
      </c>
      <c r="AQ54" s="136">
        <f t="shared" si="43"/>
        <v>1.9592425188932551E-3</v>
      </c>
      <c r="AR54" s="136">
        <f t="shared" si="44"/>
        <v>3.7702426210253249E-6</v>
      </c>
      <c r="AT54" s="136">
        <v>1191.95</v>
      </c>
      <c r="AU54" s="136">
        <f t="shared" si="45"/>
        <v>7.2331289659303171E-5</v>
      </c>
      <c r="AV54" s="136">
        <f t="shared" si="46"/>
        <v>1.3918976771761808E-7</v>
      </c>
      <c r="AX54" s="136">
        <v>3159.15</v>
      </c>
      <c r="AY54" s="136">
        <f t="shared" si="47"/>
        <v>1.9170719722067837E-4</v>
      </c>
      <c r="AZ54" s="201">
        <f t="shared" si="48"/>
        <v>3.6890922831084626E-7</v>
      </c>
    </row>
    <row r="55" spans="1:52" x14ac:dyDescent="0.35">
      <c r="A55" s="138">
        <v>1025</v>
      </c>
      <c r="B55" s="138">
        <f t="shared" si="49"/>
        <v>1.7083333333333333</v>
      </c>
      <c r="D55" s="136">
        <v>19559580.66</v>
      </c>
      <c r="F55" s="136">
        <v>0</v>
      </c>
      <c r="G55" s="136">
        <f t="shared" si="25"/>
        <v>0</v>
      </c>
      <c r="H55" s="136">
        <f t="shared" si="26"/>
        <v>0</v>
      </c>
      <c r="J55" s="136">
        <v>174444.85</v>
      </c>
      <c r="K55" s="136">
        <f t="shared" si="27"/>
        <v>1.5236009261321933E-2</v>
      </c>
      <c r="L55" s="136">
        <f t="shared" si="28"/>
        <v>1.2827156304096479E-5</v>
      </c>
      <c r="N55" s="136">
        <v>685083.41</v>
      </c>
      <c r="O55" s="136">
        <f t="shared" si="29"/>
        <v>5.983516956526954E-2</v>
      </c>
      <c r="P55" s="136">
        <f t="shared" si="30"/>
        <v>5.9970324509937642E-5</v>
      </c>
      <c r="R55" s="136">
        <v>0</v>
      </c>
      <c r="S55" s="136">
        <f t="shared" si="31"/>
        <v>0</v>
      </c>
      <c r="T55" s="136">
        <f t="shared" si="32"/>
        <v>0</v>
      </c>
      <c r="V55" s="136">
        <v>4034.42</v>
      </c>
      <c r="W55" s="136">
        <f t="shared" si="33"/>
        <v>3.5236615173255285E-4</v>
      </c>
      <c r="X55" s="136">
        <f t="shared" si="34"/>
        <v>2.9665614053021863E-7</v>
      </c>
      <c r="Z55" s="136">
        <v>6294.72</v>
      </c>
      <c r="AA55" s="136">
        <f t="shared" si="35"/>
        <v>5.4978070271164998E-4</v>
      </c>
      <c r="AB55" s="136">
        <f t="shared" si="36"/>
        <v>1.0579632779466279E-6</v>
      </c>
      <c r="AD55" s="136">
        <v>4412.0600000000004</v>
      </c>
      <c r="AE55" s="136">
        <f t="shared" si="37"/>
        <v>3.8534922080822701E-4</v>
      </c>
      <c r="AF55" s="136">
        <f t="shared" si="38"/>
        <v>8.1878564291829617E-7</v>
      </c>
      <c r="AH55" s="136">
        <v>1847.68</v>
      </c>
      <c r="AI55" s="136">
        <f t="shared" si="39"/>
        <v>1.6137632949301343E-4</v>
      </c>
      <c r="AJ55" s="136">
        <f t="shared" si="40"/>
        <v>2.6525498475062387E-7</v>
      </c>
      <c r="AL55" s="136">
        <v>17257.490000000002</v>
      </c>
      <c r="AM55" s="136">
        <f t="shared" si="41"/>
        <v>1.5072687870531611E-3</v>
      </c>
      <c r="AN55" s="136">
        <f t="shared" si="42"/>
        <v>3.0213467744810917E-6</v>
      </c>
      <c r="AP55" s="136">
        <v>3640.82</v>
      </c>
      <c r="AQ55" s="136">
        <f t="shared" si="43"/>
        <v>3.1798913661713782E-4</v>
      </c>
      <c r="AR55" s="136">
        <f t="shared" si="44"/>
        <v>6.1191822060610199E-7</v>
      </c>
      <c r="AT55" s="136">
        <v>0</v>
      </c>
      <c r="AU55" s="136">
        <f t="shared" si="45"/>
        <v>0</v>
      </c>
      <c r="AV55" s="136">
        <f t="shared" si="46"/>
        <v>0</v>
      </c>
      <c r="AX55" s="136">
        <v>0</v>
      </c>
      <c r="AY55" s="136">
        <f t="shared" si="47"/>
        <v>0</v>
      </c>
      <c r="AZ55" s="201">
        <f t="shared" si="48"/>
        <v>0</v>
      </c>
    </row>
    <row r="56" spans="1:52" x14ac:dyDescent="0.35">
      <c r="A56" s="138">
        <v>1050</v>
      </c>
      <c r="B56" s="138">
        <f t="shared" si="49"/>
        <v>1.75</v>
      </c>
      <c r="D56" s="136">
        <v>26232673.399999999</v>
      </c>
      <c r="F56" s="136">
        <v>0</v>
      </c>
      <c r="G56" s="136">
        <f t="shared" si="25"/>
        <v>0</v>
      </c>
      <c r="H56" s="136">
        <f t="shared" si="26"/>
        <v>0</v>
      </c>
      <c r="J56" s="136">
        <v>0</v>
      </c>
      <c r="K56" s="136">
        <f t="shared" si="27"/>
        <v>0</v>
      </c>
      <c r="L56" s="136">
        <f t="shared" si="28"/>
        <v>0</v>
      </c>
      <c r="N56" s="136">
        <v>27820.98</v>
      </c>
      <c r="O56" s="136">
        <f t="shared" si="29"/>
        <v>1.8559570447745522E-3</v>
      </c>
      <c r="P56" s="136">
        <f t="shared" si="30"/>
        <v>1.8601492577074371E-6</v>
      </c>
      <c r="R56" s="136">
        <v>0</v>
      </c>
      <c r="S56" s="136">
        <f t="shared" si="31"/>
        <v>0</v>
      </c>
      <c r="T56" s="136">
        <f t="shared" si="32"/>
        <v>0</v>
      </c>
      <c r="V56" s="136">
        <v>0</v>
      </c>
      <c r="W56" s="136">
        <f t="shared" si="33"/>
        <v>0</v>
      </c>
      <c r="X56" s="136">
        <f t="shared" si="34"/>
        <v>0</v>
      </c>
      <c r="Z56" s="136">
        <v>0</v>
      </c>
      <c r="AA56" s="136">
        <f t="shared" si="35"/>
        <v>0</v>
      </c>
      <c r="AB56" s="136">
        <f t="shared" si="36"/>
        <v>0</v>
      </c>
      <c r="AD56" s="136">
        <v>0</v>
      </c>
      <c r="AE56" s="136">
        <f t="shared" si="37"/>
        <v>0</v>
      </c>
      <c r="AF56" s="136">
        <f t="shared" si="38"/>
        <v>0</v>
      </c>
      <c r="AH56" s="136">
        <v>0</v>
      </c>
      <c r="AI56" s="136">
        <f t="shared" si="39"/>
        <v>0</v>
      </c>
      <c r="AJ56" s="136">
        <f t="shared" si="40"/>
        <v>0</v>
      </c>
      <c r="AL56" s="136">
        <v>17491.740000000002</v>
      </c>
      <c r="AM56" s="136">
        <f t="shared" si="41"/>
        <v>1.1668862160270712E-3</v>
      </c>
      <c r="AN56" s="136">
        <f t="shared" si="42"/>
        <v>2.3390439285037039E-6</v>
      </c>
      <c r="AP56" s="136">
        <v>0</v>
      </c>
      <c r="AQ56" s="136">
        <f t="shared" si="43"/>
        <v>0</v>
      </c>
      <c r="AR56" s="136">
        <f t="shared" si="44"/>
        <v>0</v>
      </c>
      <c r="AT56" s="136">
        <v>0</v>
      </c>
      <c r="AU56" s="136">
        <f t="shared" si="45"/>
        <v>0</v>
      </c>
      <c r="AV56" s="136">
        <f t="shared" si="46"/>
        <v>0</v>
      </c>
      <c r="AX56" s="136">
        <v>0</v>
      </c>
      <c r="AY56" s="136">
        <f t="shared" si="47"/>
        <v>0</v>
      </c>
      <c r="AZ56" s="201">
        <f t="shared" si="48"/>
        <v>0</v>
      </c>
    </row>
    <row r="57" spans="1:52" x14ac:dyDescent="0.35">
      <c r="A57" s="138">
        <v>1075</v>
      </c>
      <c r="B57" s="138">
        <f t="shared" si="49"/>
        <v>1.7916666666666667</v>
      </c>
      <c r="D57" s="136">
        <v>27517514</v>
      </c>
      <c r="F57" s="136">
        <v>0</v>
      </c>
      <c r="G57" s="136">
        <f t="shared" si="25"/>
        <v>0</v>
      </c>
      <c r="H57" s="136">
        <f t="shared" si="26"/>
        <v>0</v>
      </c>
      <c r="J57" s="136">
        <v>0</v>
      </c>
      <c r="K57" s="136">
        <f t="shared" si="27"/>
        <v>0</v>
      </c>
      <c r="L57" s="136">
        <f t="shared" si="28"/>
        <v>0</v>
      </c>
      <c r="N57" s="136">
        <v>392320.69</v>
      </c>
      <c r="O57" s="136">
        <f t="shared" si="29"/>
        <v>2.5544019089684723E-2</v>
      </c>
      <c r="P57" s="136">
        <f t="shared" si="30"/>
        <v>2.5601717605653686E-5</v>
      </c>
      <c r="R57" s="136">
        <v>0</v>
      </c>
      <c r="S57" s="136">
        <f t="shared" si="31"/>
        <v>0</v>
      </c>
      <c r="T57" s="136">
        <f t="shared" si="32"/>
        <v>0</v>
      </c>
      <c r="V57" s="136">
        <v>0</v>
      </c>
      <c r="W57" s="136">
        <f t="shared" si="33"/>
        <v>0</v>
      </c>
      <c r="X57" s="136">
        <f t="shared" si="34"/>
        <v>0</v>
      </c>
      <c r="Z57" s="136">
        <v>0</v>
      </c>
      <c r="AA57" s="136">
        <f t="shared" si="35"/>
        <v>0</v>
      </c>
      <c r="AB57" s="136">
        <f t="shared" si="36"/>
        <v>0</v>
      </c>
      <c r="AD57" s="136">
        <v>0</v>
      </c>
      <c r="AE57" s="136">
        <f t="shared" si="37"/>
        <v>0</v>
      </c>
      <c r="AF57" s="136">
        <f t="shared" si="38"/>
        <v>0</v>
      </c>
      <c r="AH57" s="136">
        <v>0</v>
      </c>
      <c r="AI57" s="136">
        <f t="shared" si="39"/>
        <v>0</v>
      </c>
      <c r="AJ57" s="136">
        <f t="shared" si="40"/>
        <v>0</v>
      </c>
      <c r="AL57" s="136">
        <v>19144.29</v>
      </c>
      <c r="AM57" s="136">
        <f t="shared" si="41"/>
        <v>1.2464856472863065E-3</v>
      </c>
      <c r="AN57" s="136">
        <f t="shared" si="42"/>
        <v>2.4986023874536916E-6</v>
      </c>
      <c r="AP57" s="136">
        <v>0</v>
      </c>
      <c r="AQ57" s="136">
        <f t="shared" si="43"/>
        <v>0</v>
      </c>
      <c r="AR57" s="136">
        <f t="shared" si="44"/>
        <v>0</v>
      </c>
      <c r="AT57" s="136">
        <v>0</v>
      </c>
      <c r="AU57" s="136">
        <f t="shared" si="45"/>
        <v>0</v>
      </c>
      <c r="AV57" s="136">
        <f t="shared" si="46"/>
        <v>0</v>
      </c>
      <c r="AX57" s="136">
        <v>0</v>
      </c>
      <c r="AY57" s="136">
        <f t="shared" si="47"/>
        <v>0</v>
      </c>
      <c r="AZ57" s="201">
        <f t="shared" si="48"/>
        <v>0</v>
      </c>
    </row>
    <row r="58" spans="1:52" x14ac:dyDescent="0.35">
      <c r="A58" s="138">
        <v>1100</v>
      </c>
      <c r="B58" s="138">
        <f t="shared" si="49"/>
        <v>1.8333333333333333</v>
      </c>
      <c r="D58" s="136">
        <v>26326176.899999999</v>
      </c>
      <c r="F58" s="136">
        <v>0</v>
      </c>
      <c r="G58" s="136">
        <f t="shared" si="25"/>
        <v>0</v>
      </c>
      <c r="H58" s="136">
        <f t="shared" si="26"/>
        <v>0</v>
      </c>
      <c r="J58" s="136">
        <v>0</v>
      </c>
      <c r="K58" s="136">
        <f t="shared" si="27"/>
        <v>0</v>
      </c>
      <c r="L58" s="136">
        <f t="shared" si="28"/>
        <v>0</v>
      </c>
      <c r="N58" s="136">
        <v>0</v>
      </c>
      <c r="O58" s="136">
        <f t="shared" si="29"/>
        <v>0</v>
      </c>
      <c r="P58" s="136">
        <f t="shared" si="30"/>
        <v>0</v>
      </c>
      <c r="R58" s="136">
        <v>0</v>
      </c>
      <c r="S58" s="136">
        <f t="shared" si="31"/>
        <v>0</v>
      </c>
      <c r="T58" s="136">
        <f t="shared" si="32"/>
        <v>0</v>
      </c>
      <c r="V58" s="136">
        <v>0</v>
      </c>
      <c r="W58" s="136">
        <f t="shared" si="33"/>
        <v>0</v>
      </c>
      <c r="X58" s="136">
        <f t="shared" si="34"/>
        <v>0</v>
      </c>
      <c r="Z58" s="136">
        <v>0</v>
      </c>
      <c r="AA58" s="136">
        <f t="shared" si="35"/>
        <v>0</v>
      </c>
      <c r="AB58" s="136">
        <f t="shared" si="36"/>
        <v>0</v>
      </c>
      <c r="AD58" s="136">
        <v>0</v>
      </c>
      <c r="AE58" s="136">
        <f t="shared" si="37"/>
        <v>0</v>
      </c>
      <c r="AF58" s="136">
        <f t="shared" si="38"/>
        <v>0</v>
      </c>
      <c r="AH58" s="136">
        <v>0</v>
      </c>
      <c r="AI58" s="136">
        <f t="shared" si="39"/>
        <v>0</v>
      </c>
      <c r="AJ58" s="136">
        <f t="shared" si="40"/>
        <v>0</v>
      </c>
      <c r="AL58" s="136">
        <v>0</v>
      </c>
      <c r="AM58" s="136">
        <f t="shared" si="41"/>
        <v>0</v>
      </c>
      <c r="AN58" s="136">
        <f t="shared" si="42"/>
        <v>0</v>
      </c>
      <c r="AP58" s="136">
        <v>0</v>
      </c>
      <c r="AQ58" s="136">
        <f t="shared" si="43"/>
        <v>0</v>
      </c>
      <c r="AR58" s="136">
        <f t="shared" si="44"/>
        <v>0</v>
      </c>
      <c r="AT58" s="136">
        <v>0</v>
      </c>
      <c r="AU58" s="136">
        <f t="shared" si="45"/>
        <v>0</v>
      </c>
      <c r="AV58" s="136">
        <f t="shared" si="46"/>
        <v>0</v>
      </c>
      <c r="AX58" s="136">
        <v>0</v>
      </c>
      <c r="AY58" s="136">
        <f t="shared" si="47"/>
        <v>0</v>
      </c>
      <c r="AZ58" s="201">
        <f t="shared" si="48"/>
        <v>0</v>
      </c>
    </row>
    <row r="61" spans="1:52" ht="18.5" x14ac:dyDescent="0.45">
      <c r="A61" s="242">
        <v>2</v>
      </c>
      <c r="B61" s="242"/>
    </row>
    <row r="62" spans="1:52" ht="23.5" x14ac:dyDescent="0.55000000000000004">
      <c r="A62" s="170" t="s">
        <v>296</v>
      </c>
      <c r="B62" s="170"/>
      <c r="D62" s="170">
        <v>5.9560000000000004</v>
      </c>
      <c r="F62" s="245">
        <v>12.77</v>
      </c>
      <c r="G62" s="245"/>
      <c r="H62" s="245"/>
      <c r="J62" s="245">
        <v>14.73</v>
      </c>
      <c r="K62" s="245"/>
      <c r="L62" s="245"/>
      <c r="N62" s="245">
        <v>14.73</v>
      </c>
      <c r="O62" s="245"/>
      <c r="P62" s="245"/>
      <c r="R62" s="245">
        <v>18.5</v>
      </c>
      <c r="S62" s="245"/>
      <c r="T62" s="245"/>
      <c r="V62" s="245">
        <v>21.4</v>
      </c>
      <c r="W62" s="245"/>
      <c r="X62" s="245"/>
      <c r="Z62" s="244">
        <v>25</v>
      </c>
      <c r="AA62" s="244"/>
      <c r="AB62" s="244"/>
      <c r="AD62" s="170" t="s">
        <v>524</v>
      </c>
      <c r="AE62" s="170"/>
      <c r="AF62" s="170"/>
      <c r="AH62" s="245">
        <v>27.5</v>
      </c>
      <c r="AI62" s="245"/>
      <c r="AJ62" s="245"/>
      <c r="AL62" s="245">
        <v>28.62</v>
      </c>
      <c r="AM62" s="245"/>
      <c r="AN62" s="245"/>
      <c r="AP62" s="245" t="s">
        <v>508</v>
      </c>
      <c r="AQ62" s="245"/>
      <c r="AR62" s="245"/>
      <c r="AS62" s="245"/>
      <c r="AT62" s="245"/>
      <c r="AU62" s="245"/>
      <c r="AV62" s="245"/>
      <c r="AW62" s="245"/>
      <c r="AX62" s="245"/>
    </row>
    <row r="63" spans="1:52" ht="23.5" x14ac:dyDescent="0.55000000000000004">
      <c r="A63" s="145" t="s">
        <v>46</v>
      </c>
      <c r="B63" s="145" t="s">
        <v>523</v>
      </c>
      <c r="D63" s="208" t="s">
        <v>294</v>
      </c>
      <c r="F63" s="145" t="s">
        <v>522</v>
      </c>
      <c r="G63" s="145" t="s">
        <v>282</v>
      </c>
      <c r="H63" s="146" t="s">
        <v>521</v>
      </c>
      <c r="J63" s="145" t="s">
        <v>279</v>
      </c>
      <c r="K63" s="145" t="s">
        <v>282</v>
      </c>
      <c r="L63" s="146" t="s">
        <v>520</v>
      </c>
      <c r="N63" s="145" t="s">
        <v>519</v>
      </c>
      <c r="O63" s="145" t="s">
        <v>282</v>
      </c>
      <c r="P63" s="146" t="s">
        <v>518</v>
      </c>
      <c r="R63" s="145" t="s">
        <v>517</v>
      </c>
      <c r="S63" s="165" t="s">
        <v>282</v>
      </c>
      <c r="T63" s="164" t="s">
        <v>281</v>
      </c>
      <c r="V63" s="145" t="s">
        <v>448</v>
      </c>
      <c r="W63" s="165" t="s">
        <v>282</v>
      </c>
      <c r="X63" s="164" t="s">
        <v>281</v>
      </c>
      <c r="Z63" s="145" t="s">
        <v>512</v>
      </c>
      <c r="AA63" s="165" t="s">
        <v>282</v>
      </c>
      <c r="AB63" s="164" t="s">
        <v>281</v>
      </c>
      <c r="AD63" s="145" t="s">
        <v>516</v>
      </c>
      <c r="AE63" s="165" t="s">
        <v>282</v>
      </c>
      <c r="AF63" s="164" t="s">
        <v>281</v>
      </c>
      <c r="AH63" s="207" t="s">
        <v>510</v>
      </c>
      <c r="AI63" s="165" t="s">
        <v>282</v>
      </c>
      <c r="AJ63" s="164" t="s">
        <v>281</v>
      </c>
      <c r="AL63" s="145" t="s">
        <v>509</v>
      </c>
      <c r="AM63" s="165" t="s">
        <v>282</v>
      </c>
      <c r="AN63" s="164" t="s">
        <v>281</v>
      </c>
      <c r="AP63" s="206">
        <v>29.5</v>
      </c>
      <c r="AQ63" s="165" t="s">
        <v>282</v>
      </c>
      <c r="AR63" s="164" t="s">
        <v>281</v>
      </c>
      <c r="AS63" s="170"/>
      <c r="AT63" s="206">
        <v>30</v>
      </c>
      <c r="AU63" s="165" t="s">
        <v>282</v>
      </c>
      <c r="AV63" s="164" t="s">
        <v>281</v>
      </c>
      <c r="AW63" s="170"/>
      <c r="AX63" s="206">
        <v>30.06</v>
      </c>
      <c r="AY63" s="205" t="s">
        <v>282</v>
      </c>
      <c r="AZ63" s="167" t="s">
        <v>281</v>
      </c>
    </row>
    <row r="64" spans="1:52" x14ac:dyDescent="0.35">
      <c r="A64" s="138">
        <v>600</v>
      </c>
      <c r="B64" s="138">
        <f>A64/600</f>
        <v>1</v>
      </c>
      <c r="D64" s="136">
        <v>22487905.190000001</v>
      </c>
      <c r="F64" s="136">
        <v>0</v>
      </c>
      <c r="G64" s="136">
        <f t="shared" ref="G64:G84" si="50">F64/D64*B64</f>
        <v>0</v>
      </c>
      <c r="H64" s="136">
        <f t="shared" ref="H64:H84" si="51">G64*$P$3/$O$3*$F$4/$N$4</f>
        <v>0</v>
      </c>
      <c r="J64" s="136">
        <v>0</v>
      </c>
      <c r="K64" s="136">
        <f t="shared" ref="K64:K84" si="52">J64/D64*A64/$A$38</f>
        <v>0</v>
      </c>
      <c r="L64" s="136">
        <f t="shared" ref="L64:L84" si="53">K64*$P$3/$O$3*$J$4/$N$4</f>
        <v>0</v>
      </c>
      <c r="N64" s="136">
        <v>69787010.5</v>
      </c>
      <c r="O64" s="136">
        <f t="shared" ref="O64:O84" si="54">N64/D64*B64</f>
        <v>3.1033130880964905</v>
      </c>
      <c r="P64" s="136">
        <f t="shared" ref="P64:P84" si="55">O64/$O$3*$P$3</f>
        <v>5.3646194086672217E-3</v>
      </c>
      <c r="R64" s="136">
        <v>0</v>
      </c>
      <c r="S64" s="136">
        <f t="shared" ref="S64:S84" si="56">R64/D64*B64</f>
        <v>0</v>
      </c>
      <c r="T64" s="136">
        <f t="shared" ref="T64:T84" si="57">S64*$P$3/$O$3*$R$3/$N$4</f>
        <v>0</v>
      </c>
      <c r="V64" s="136">
        <v>0</v>
      </c>
      <c r="W64" s="136">
        <f t="shared" ref="W64:W84" si="58">V64/D64*B64</f>
        <v>0</v>
      </c>
      <c r="X64" s="136">
        <f t="shared" ref="X64:X84" si="59">W64*$P$3/$O$3*$V$4/$N$4</f>
        <v>0</v>
      </c>
      <c r="Z64" s="136">
        <v>0</v>
      </c>
      <c r="AA64" s="136">
        <f t="shared" ref="AA64:AA84" si="60">Z64/D64*B64</f>
        <v>0</v>
      </c>
      <c r="AB64" s="136">
        <f t="shared" ref="AB64:AB84" si="61">AA64*$P$3/$O$3*$Z$4/$N$4</f>
        <v>0</v>
      </c>
      <c r="AD64" s="136">
        <v>2397.6</v>
      </c>
      <c r="AE64" s="136">
        <f t="shared" ref="AE64:AE84" si="62">AD64/D64*B64</f>
        <v>1.0661731182796754E-4</v>
      </c>
      <c r="AF64" s="136">
        <f t="shared" ref="AF64:AF84" si="63">AE64*$P$3/$O$3*$AD$4/$N$4</f>
        <v>3.9073013978364246E-7</v>
      </c>
      <c r="AH64" s="136">
        <v>0</v>
      </c>
      <c r="AI64" s="136">
        <f t="shared" ref="AI64:AI84" si="64">AH64/D64*B64</f>
        <v>0</v>
      </c>
      <c r="AJ64" s="136">
        <f t="shared" ref="AJ64:AJ84" si="65">AI64*$P$3/$O$3*$AH$4/$N$4</f>
        <v>0</v>
      </c>
      <c r="AL64" s="136">
        <v>43056.04</v>
      </c>
      <c r="AM64" s="136">
        <f t="shared" ref="AM64:AM84" si="66">AL64/D64*B64</f>
        <v>1.914630982131066E-3</v>
      </c>
      <c r="AN64" s="136">
        <f t="shared" ref="AN64:AN84" si="67">AM64*$P$3/$O$3*$AL$4/$N$4</f>
        <v>6.6195490017258235E-6</v>
      </c>
      <c r="AP64" s="136">
        <v>18080.59</v>
      </c>
      <c r="AQ64" s="136">
        <f t="shared" ref="AQ64:AQ84" si="68">AP64/D64*B64</f>
        <v>8.0401397316634624E-4</v>
      </c>
      <c r="AR64" s="136">
        <f t="shared" ref="AR64:AR84" si="69">AQ64*$P$3/$O$3*$AP$4/$N$4</f>
        <v>2.6685672306535703E-6</v>
      </c>
      <c r="AT64" s="136">
        <v>0</v>
      </c>
      <c r="AU64" s="136">
        <f t="shared" ref="AU64:AU84" si="70">AT64/D64*B64</f>
        <v>0</v>
      </c>
      <c r="AV64" s="136">
        <f t="shared" ref="AV64:AV84" si="71">AU64*$P$3/$O$3*$AT$4/$N$4</f>
        <v>0</v>
      </c>
      <c r="AX64" s="136">
        <v>6076.08</v>
      </c>
      <c r="AY64" s="136">
        <f t="shared" ref="AY64:AY84" si="72">AX64/D64*B64</f>
        <v>2.7019324159646192E-4</v>
      </c>
      <c r="AZ64" s="201">
        <f t="shared" ref="AZ64:AZ84" si="73">AY64*$P$3/$O$3*$AX$4/$N$4</f>
        <v>8.9678644219185019E-7</v>
      </c>
    </row>
    <row r="65" spans="1:52" x14ac:dyDescent="0.35">
      <c r="A65" s="138">
        <v>625</v>
      </c>
      <c r="B65" s="138">
        <f t="shared" ref="B65:B84" si="74">A65/$A$64</f>
        <v>1.0416666666666667</v>
      </c>
      <c r="D65" s="136">
        <v>25781662.399999999</v>
      </c>
      <c r="F65" s="136">
        <v>0</v>
      </c>
      <c r="G65" s="136">
        <f t="shared" si="50"/>
        <v>0</v>
      </c>
      <c r="H65" s="136">
        <f t="shared" si="51"/>
        <v>0</v>
      </c>
      <c r="J65" s="136">
        <v>0</v>
      </c>
      <c r="K65" s="136">
        <f t="shared" si="52"/>
        <v>0</v>
      </c>
      <c r="L65" s="136">
        <f t="shared" si="53"/>
        <v>0</v>
      </c>
      <c r="N65" s="136">
        <v>80699669.799999997</v>
      </c>
      <c r="O65" s="136">
        <f t="shared" si="54"/>
        <v>3.2605405631898536</v>
      </c>
      <c r="P65" s="136">
        <f t="shared" si="55"/>
        <v>5.6364145967508598E-3</v>
      </c>
      <c r="R65" s="136">
        <v>0</v>
      </c>
      <c r="S65" s="136">
        <f t="shared" si="56"/>
        <v>0</v>
      </c>
      <c r="T65" s="136">
        <f t="shared" si="57"/>
        <v>0</v>
      </c>
      <c r="V65" s="136">
        <v>0</v>
      </c>
      <c r="W65" s="136">
        <f t="shared" si="58"/>
        <v>0</v>
      </c>
      <c r="X65" s="136">
        <f t="shared" si="59"/>
        <v>0</v>
      </c>
      <c r="Z65" s="136">
        <v>0</v>
      </c>
      <c r="AA65" s="136">
        <f t="shared" si="60"/>
        <v>0</v>
      </c>
      <c r="AB65" s="136">
        <f t="shared" si="61"/>
        <v>0</v>
      </c>
      <c r="AD65" s="136">
        <v>4474.6400000000003</v>
      </c>
      <c r="AE65" s="136">
        <f t="shared" si="62"/>
        <v>1.8079064340448947E-4</v>
      </c>
      <c r="AF65" s="136">
        <f t="shared" si="63"/>
        <v>6.6255988035969832E-7</v>
      </c>
      <c r="AH65" s="136">
        <v>0</v>
      </c>
      <c r="AI65" s="136">
        <f t="shared" si="64"/>
        <v>0</v>
      </c>
      <c r="AJ65" s="136">
        <f t="shared" si="65"/>
        <v>0</v>
      </c>
      <c r="AL65" s="136">
        <v>50410.5</v>
      </c>
      <c r="AM65" s="136">
        <f t="shared" si="66"/>
        <v>2.0367552986032432E-3</v>
      </c>
      <c r="AN65" s="136">
        <f t="shared" si="67"/>
        <v>7.0417754802141512E-6</v>
      </c>
      <c r="AP65" s="136">
        <v>18463.57</v>
      </c>
      <c r="AQ65" s="136">
        <f t="shared" si="68"/>
        <v>7.4599089532204359E-4</v>
      </c>
      <c r="AR65" s="136">
        <f t="shared" si="69"/>
        <v>2.4759853983413948E-6</v>
      </c>
      <c r="AT65" s="136">
        <v>0</v>
      </c>
      <c r="AU65" s="136">
        <f t="shared" si="70"/>
        <v>0</v>
      </c>
      <c r="AV65" s="136">
        <f t="shared" si="71"/>
        <v>0</v>
      </c>
      <c r="AX65" s="136">
        <v>14989.86</v>
      </c>
      <c r="AY65" s="136">
        <f t="shared" si="72"/>
        <v>6.0564122118052406E-4</v>
      </c>
      <c r="AZ65" s="201">
        <f t="shared" si="73"/>
        <v>2.0101570001457868E-6</v>
      </c>
    </row>
    <row r="66" spans="1:52" x14ac:dyDescent="0.35">
      <c r="A66" s="138">
        <v>650</v>
      </c>
      <c r="B66" s="138">
        <f t="shared" si="74"/>
        <v>1.0833333333333333</v>
      </c>
      <c r="D66" s="136">
        <v>24490989.5</v>
      </c>
      <c r="F66" s="136">
        <v>0</v>
      </c>
      <c r="G66" s="136">
        <f t="shared" si="50"/>
        <v>0</v>
      </c>
      <c r="H66" s="136">
        <f t="shared" si="51"/>
        <v>0</v>
      </c>
      <c r="J66" s="136">
        <v>0</v>
      </c>
      <c r="K66" s="136">
        <f t="shared" si="52"/>
        <v>0</v>
      </c>
      <c r="L66" s="136">
        <f t="shared" si="53"/>
        <v>0</v>
      </c>
      <c r="N66" s="136">
        <v>64160110.799999997</v>
      </c>
      <c r="O66" s="136">
        <f t="shared" si="54"/>
        <v>2.8380554693390398</v>
      </c>
      <c r="P66" s="136">
        <f t="shared" si="55"/>
        <v>4.90607522395658E-3</v>
      </c>
      <c r="R66" s="136">
        <v>0</v>
      </c>
      <c r="S66" s="136">
        <f t="shared" si="56"/>
        <v>0</v>
      </c>
      <c r="T66" s="136">
        <f t="shared" si="57"/>
        <v>0</v>
      </c>
      <c r="V66" s="136">
        <v>0</v>
      </c>
      <c r="W66" s="136">
        <f t="shared" si="58"/>
        <v>0</v>
      </c>
      <c r="X66" s="136">
        <f t="shared" si="59"/>
        <v>0</v>
      </c>
      <c r="Z66" s="136">
        <v>0</v>
      </c>
      <c r="AA66" s="136">
        <f t="shared" si="60"/>
        <v>0</v>
      </c>
      <c r="AB66" s="136">
        <f t="shared" si="61"/>
        <v>0</v>
      </c>
      <c r="AD66" s="136">
        <v>5827.33</v>
      </c>
      <c r="AE66" s="136">
        <f t="shared" si="62"/>
        <v>2.577658543903803E-4</v>
      </c>
      <c r="AF66" s="136">
        <f t="shared" si="63"/>
        <v>9.4465792272004711E-7</v>
      </c>
      <c r="AH66" s="136">
        <v>0</v>
      </c>
      <c r="AI66" s="136">
        <f t="shared" si="64"/>
        <v>0</v>
      </c>
      <c r="AJ66" s="136">
        <f t="shared" si="65"/>
        <v>0</v>
      </c>
      <c r="AL66" s="136">
        <v>58932.02</v>
      </c>
      <c r="AM66" s="136">
        <f t="shared" si="66"/>
        <v>2.6067963348996846E-3</v>
      </c>
      <c r="AN66" s="136">
        <f t="shared" si="67"/>
        <v>9.0126067307138637E-6</v>
      </c>
      <c r="AP66" s="136">
        <v>16135.9</v>
      </c>
      <c r="AQ66" s="136">
        <f t="shared" si="68"/>
        <v>7.1375467836174323E-4</v>
      </c>
      <c r="AR66" s="136">
        <f t="shared" si="69"/>
        <v>2.3689915958808264E-6</v>
      </c>
      <c r="AT66" s="136">
        <v>0</v>
      </c>
      <c r="AU66" s="136">
        <f t="shared" si="70"/>
        <v>0</v>
      </c>
      <c r="AV66" s="136">
        <f t="shared" si="71"/>
        <v>0</v>
      </c>
      <c r="AX66" s="136">
        <v>18614.34</v>
      </c>
      <c r="AY66" s="136">
        <f t="shared" si="72"/>
        <v>8.2338588238747964E-4</v>
      </c>
      <c r="AZ66" s="201">
        <f t="shared" si="73"/>
        <v>2.7328636780637158E-6</v>
      </c>
    </row>
    <row r="67" spans="1:52" x14ac:dyDescent="0.35">
      <c r="A67" s="138">
        <v>675</v>
      </c>
      <c r="B67" s="138">
        <f t="shared" si="74"/>
        <v>1.125</v>
      </c>
      <c r="D67" s="136">
        <v>23809249.5</v>
      </c>
      <c r="F67" s="136">
        <v>0</v>
      </c>
      <c r="G67" s="136">
        <f t="shared" si="50"/>
        <v>0</v>
      </c>
      <c r="H67" s="136">
        <f t="shared" si="51"/>
        <v>0</v>
      </c>
      <c r="J67" s="136">
        <v>0</v>
      </c>
      <c r="K67" s="136">
        <f t="shared" si="52"/>
        <v>0</v>
      </c>
      <c r="L67" s="136">
        <f t="shared" si="53"/>
        <v>0</v>
      </c>
      <c r="N67" s="136">
        <v>76076318.5</v>
      </c>
      <c r="O67" s="136">
        <f t="shared" si="54"/>
        <v>3.594647463058422</v>
      </c>
      <c r="P67" s="136">
        <f t="shared" si="55"/>
        <v>6.213976804856634E-3</v>
      </c>
      <c r="R67" s="136">
        <v>0</v>
      </c>
      <c r="S67" s="136">
        <f t="shared" si="56"/>
        <v>0</v>
      </c>
      <c r="T67" s="136">
        <f t="shared" si="57"/>
        <v>0</v>
      </c>
      <c r="V67" s="136">
        <v>0</v>
      </c>
      <c r="W67" s="136">
        <f t="shared" si="58"/>
        <v>0</v>
      </c>
      <c r="X67" s="136">
        <f t="shared" si="59"/>
        <v>0</v>
      </c>
      <c r="Z67" s="136">
        <v>0</v>
      </c>
      <c r="AA67" s="136">
        <f t="shared" si="60"/>
        <v>0</v>
      </c>
      <c r="AB67" s="136">
        <f t="shared" si="61"/>
        <v>0</v>
      </c>
      <c r="AD67" s="136">
        <v>9082.92</v>
      </c>
      <c r="AE67" s="136">
        <f t="shared" si="62"/>
        <v>4.29172914501148E-4</v>
      </c>
      <c r="AF67" s="136">
        <f t="shared" si="63"/>
        <v>1.5728289336816559E-6</v>
      </c>
      <c r="AH67" s="136">
        <v>0</v>
      </c>
      <c r="AI67" s="136">
        <f t="shared" si="64"/>
        <v>0</v>
      </c>
      <c r="AJ67" s="136">
        <f t="shared" si="65"/>
        <v>0</v>
      </c>
      <c r="AL67" s="136">
        <v>97166.82</v>
      </c>
      <c r="AM67" s="136">
        <f t="shared" si="66"/>
        <v>4.5911851400439992E-3</v>
      </c>
      <c r="AN67" s="136">
        <f t="shared" si="67"/>
        <v>1.5873332926373921E-5</v>
      </c>
      <c r="AP67" s="136">
        <v>29997.119999999999</v>
      </c>
      <c r="AQ67" s="136">
        <f t="shared" si="68"/>
        <v>1.4173802496378562E-3</v>
      </c>
      <c r="AR67" s="136">
        <f t="shared" si="69"/>
        <v>4.7043641202695942E-6</v>
      </c>
      <c r="AT67" s="136">
        <v>0</v>
      </c>
      <c r="AU67" s="136">
        <f t="shared" si="70"/>
        <v>0</v>
      </c>
      <c r="AV67" s="136">
        <f t="shared" si="71"/>
        <v>0</v>
      </c>
      <c r="AX67" s="136">
        <v>34541.39</v>
      </c>
      <c r="AY67" s="136">
        <f t="shared" si="72"/>
        <v>1.6320994809181197E-3</v>
      </c>
      <c r="AZ67" s="201">
        <f t="shared" si="73"/>
        <v>5.4170292274804703E-6</v>
      </c>
    </row>
    <row r="68" spans="1:52" x14ac:dyDescent="0.35">
      <c r="A68" s="138">
        <v>700</v>
      </c>
      <c r="B68" s="138">
        <f t="shared" si="74"/>
        <v>1.1666666666666667</v>
      </c>
      <c r="D68" s="136">
        <v>21715134.100000001</v>
      </c>
      <c r="F68" s="136">
        <v>0</v>
      </c>
      <c r="G68" s="136">
        <f t="shared" si="50"/>
        <v>0</v>
      </c>
      <c r="H68" s="136">
        <f t="shared" si="51"/>
        <v>0</v>
      </c>
      <c r="J68" s="136">
        <v>0</v>
      </c>
      <c r="K68" s="136">
        <f t="shared" si="52"/>
        <v>0</v>
      </c>
      <c r="L68" s="136">
        <f t="shared" si="53"/>
        <v>0</v>
      </c>
      <c r="N68" s="136">
        <v>57513672.799999997</v>
      </c>
      <c r="O68" s="136">
        <f t="shared" si="54"/>
        <v>3.0899779215884893</v>
      </c>
      <c r="P68" s="136">
        <f t="shared" si="55"/>
        <v>5.3415672411817588E-3</v>
      </c>
      <c r="R68" s="136">
        <v>0</v>
      </c>
      <c r="S68" s="136">
        <f t="shared" si="56"/>
        <v>0</v>
      </c>
      <c r="T68" s="136">
        <f t="shared" si="57"/>
        <v>0</v>
      </c>
      <c r="V68" s="136">
        <v>0</v>
      </c>
      <c r="W68" s="136">
        <f t="shared" si="58"/>
        <v>0</v>
      </c>
      <c r="X68" s="136">
        <f t="shared" si="59"/>
        <v>0</v>
      </c>
      <c r="Z68" s="136">
        <v>0</v>
      </c>
      <c r="AA68" s="136">
        <f t="shared" si="60"/>
        <v>0</v>
      </c>
      <c r="AB68" s="136">
        <f t="shared" si="61"/>
        <v>0</v>
      </c>
      <c r="AD68" s="136">
        <v>9878.31</v>
      </c>
      <c r="AE68" s="136">
        <f t="shared" si="62"/>
        <v>5.3072179738461748E-4</v>
      </c>
      <c r="AF68" s="136">
        <f t="shared" si="63"/>
        <v>1.944984341876092E-6</v>
      </c>
      <c r="AH68" s="136">
        <v>0</v>
      </c>
      <c r="AI68" s="136">
        <f t="shared" si="64"/>
        <v>0</v>
      </c>
      <c r="AJ68" s="136">
        <f t="shared" si="65"/>
        <v>0</v>
      </c>
      <c r="AL68" s="136">
        <v>128188.85</v>
      </c>
      <c r="AM68" s="136">
        <f t="shared" si="66"/>
        <v>6.8870704479477912E-3</v>
      </c>
      <c r="AN68" s="136">
        <f t="shared" si="67"/>
        <v>2.3811011486811613E-5</v>
      </c>
      <c r="AP68" s="136">
        <v>47445.79</v>
      </c>
      <c r="AQ68" s="136">
        <f t="shared" si="68"/>
        <v>2.5490711414334144E-3</v>
      </c>
      <c r="AR68" s="136">
        <f t="shared" si="69"/>
        <v>8.4605093240419689E-6</v>
      </c>
      <c r="AT68" s="136">
        <v>0</v>
      </c>
      <c r="AU68" s="136">
        <f t="shared" si="70"/>
        <v>0</v>
      </c>
      <c r="AV68" s="136">
        <f t="shared" si="71"/>
        <v>0</v>
      </c>
      <c r="AX68" s="136">
        <v>40643.57</v>
      </c>
      <c r="AY68" s="136">
        <f t="shared" si="72"/>
        <v>2.1836152664299383E-3</v>
      </c>
      <c r="AZ68" s="201">
        <f t="shared" si="73"/>
        <v>7.2475408871335579E-6</v>
      </c>
    </row>
    <row r="69" spans="1:52" x14ac:dyDescent="0.35">
      <c r="A69" s="138">
        <v>725</v>
      </c>
      <c r="B69" s="138">
        <f t="shared" si="74"/>
        <v>1.2083333333333333</v>
      </c>
      <c r="D69" s="136">
        <v>24243425.100000001</v>
      </c>
      <c r="F69" s="136">
        <v>0</v>
      </c>
      <c r="G69" s="136">
        <f t="shared" si="50"/>
        <v>0</v>
      </c>
      <c r="H69" s="136">
        <f t="shared" si="51"/>
        <v>0</v>
      </c>
      <c r="J69" s="136">
        <v>0</v>
      </c>
      <c r="K69" s="136">
        <f t="shared" si="52"/>
        <v>0</v>
      </c>
      <c r="L69" s="136">
        <f t="shared" si="53"/>
        <v>0</v>
      </c>
      <c r="N69" s="136">
        <v>55885990.799999997</v>
      </c>
      <c r="O69" s="136">
        <f t="shared" si="54"/>
        <v>2.7854523554924584</v>
      </c>
      <c r="P69" s="136">
        <f t="shared" si="55"/>
        <v>4.8151415419571278E-3</v>
      </c>
      <c r="R69" s="136">
        <v>0</v>
      </c>
      <c r="S69" s="136">
        <f t="shared" si="56"/>
        <v>0</v>
      </c>
      <c r="T69" s="136">
        <f t="shared" si="57"/>
        <v>0</v>
      </c>
      <c r="V69" s="136">
        <v>0</v>
      </c>
      <c r="W69" s="136">
        <f t="shared" si="58"/>
        <v>0</v>
      </c>
      <c r="X69" s="136">
        <f t="shared" si="59"/>
        <v>0</v>
      </c>
      <c r="Z69" s="136">
        <v>0</v>
      </c>
      <c r="AA69" s="136">
        <f t="shared" si="60"/>
        <v>0</v>
      </c>
      <c r="AB69" s="136">
        <f t="shared" si="61"/>
        <v>0</v>
      </c>
      <c r="AD69" s="136">
        <v>15732.99</v>
      </c>
      <c r="AE69" s="136">
        <f t="shared" si="62"/>
        <v>7.8415884602048237E-4</v>
      </c>
      <c r="AF69" s="136">
        <f t="shared" si="63"/>
        <v>2.8737780972432124E-6</v>
      </c>
      <c r="AH69" s="136">
        <v>0</v>
      </c>
      <c r="AI69" s="136">
        <f t="shared" si="64"/>
        <v>0</v>
      </c>
      <c r="AJ69" s="136">
        <f t="shared" si="65"/>
        <v>0</v>
      </c>
      <c r="AL69" s="136">
        <v>193060.7</v>
      </c>
      <c r="AM69" s="136">
        <f t="shared" si="66"/>
        <v>9.6224719982601244E-3</v>
      </c>
      <c r="AN69" s="136">
        <f t="shared" si="67"/>
        <v>3.3268251430529263E-5</v>
      </c>
      <c r="AP69" s="136">
        <v>67842.95</v>
      </c>
      <c r="AQ69" s="136">
        <f t="shared" si="68"/>
        <v>3.3814074363884604E-3</v>
      </c>
      <c r="AR69" s="136">
        <f t="shared" si="69"/>
        <v>1.1223079920736183E-5</v>
      </c>
      <c r="AT69" s="136">
        <v>0</v>
      </c>
      <c r="AU69" s="136">
        <f t="shared" si="70"/>
        <v>0</v>
      </c>
      <c r="AV69" s="136">
        <f t="shared" si="71"/>
        <v>0</v>
      </c>
      <c r="AX69" s="136">
        <v>54131.64</v>
      </c>
      <c r="AY69" s="136">
        <f t="shared" si="72"/>
        <v>2.698012542790416E-3</v>
      </c>
      <c r="AZ69" s="201">
        <f t="shared" si="73"/>
        <v>8.9548541441744457E-6</v>
      </c>
    </row>
    <row r="70" spans="1:52" x14ac:dyDescent="0.35">
      <c r="A70" s="138">
        <v>750</v>
      </c>
      <c r="B70" s="138">
        <f t="shared" si="74"/>
        <v>1.25</v>
      </c>
      <c r="D70" s="136">
        <v>26393702.300000001</v>
      </c>
      <c r="F70" s="136">
        <v>0</v>
      </c>
      <c r="G70" s="136">
        <f t="shared" si="50"/>
        <v>0</v>
      </c>
      <c r="H70" s="136">
        <f t="shared" si="51"/>
        <v>0</v>
      </c>
      <c r="J70" s="136">
        <v>19861.599999999999</v>
      </c>
      <c r="K70" s="136">
        <f t="shared" si="52"/>
        <v>9.406410558779393E-4</v>
      </c>
      <c r="L70" s="136">
        <f t="shared" si="53"/>
        <v>1.3658925613463282E-6</v>
      </c>
      <c r="N70" s="136">
        <v>66818332.799999997</v>
      </c>
      <c r="O70" s="136">
        <f t="shared" si="54"/>
        <v>3.1645017076668318</v>
      </c>
      <c r="P70" s="136">
        <f t="shared" si="55"/>
        <v>5.4703946388222789E-3</v>
      </c>
      <c r="R70" s="136">
        <v>0</v>
      </c>
      <c r="S70" s="136">
        <f t="shared" si="56"/>
        <v>0</v>
      </c>
      <c r="T70" s="136">
        <f t="shared" si="57"/>
        <v>0</v>
      </c>
      <c r="V70" s="136">
        <v>0</v>
      </c>
      <c r="W70" s="136">
        <f t="shared" si="58"/>
        <v>0</v>
      </c>
      <c r="X70" s="136">
        <f t="shared" si="59"/>
        <v>0</v>
      </c>
      <c r="Z70" s="136">
        <v>0</v>
      </c>
      <c r="AA70" s="136">
        <f t="shared" si="60"/>
        <v>0</v>
      </c>
      <c r="AB70" s="136">
        <f t="shared" si="61"/>
        <v>0</v>
      </c>
      <c r="AD70" s="136">
        <v>25137.98</v>
      </c>
      <c r="AE70" s="136">
        <f t="shared" si="62"/>
        <v>1.1905292650057661E-3</v>
      </c>
      <c r="AF70" s="136">
        <f t="shared" si="63"/>
        <v>4.3630406559377969E-6</v>
      </c>
      <c r="AH70" s="136">
        <v>0</v>
      </c>
      <c r="AI70" s="136">
        <f t="shared" si="64"/>
        <v>0</v>
      </c>
      <c r="AJ70" s="136">
        <f t="shared" si="65"/>
        <v>0</v>
      </c>
      <c r="AL70" s="136">
        <v>412447.8</v>
      </c>
      <c r="AM70" s="136">
        <f t="shared" si="66"/>
        <v>1.953343809595064E-2</v>
      </c>
      <c r="AN70" s="136">
        <f t="shared" si="67"/>
        <v>6.7533927871784444E-5</v>
      </c>
      <c r="AP70" s="136">
        <v>175479.03</v>
      </c>
      <c r="AQ70" s="136">
        <f t="shared" si="68"/>
        <v>8.3106486921313803E-3</v>
      </c>
      <c r="AR70" s="136">
        <f t="shared" si="69"/>
        <v>2.7583506637274997E-5</v>
      </c>
      <c r="AT70" s="136">
        <v>2618.4699999999998</v>
      </c>
      <c r="AU70" s="136">
        <f t="shared" si="70"/>
        <v>1.240101696532358E-4</v>
      </c>
      <c r="AV70" s="136">
        <f t="shared" si="71"/>
        <v>4.1159667126325832E-7</v>
      </c>
      <c r="AX70" s="136">
        <v>94443.02</v>
      </c>
      <c r="AY70" s="136">
        <f t="shared" si="72"/>
        <v>4.4728008847777301E-3</v>
      </c>
      <c r="AZ70" s="201">
        <f t="shared" si="73"/>
        <v>1.4845475661760242E-5</v>
      </c>
    </row>
    <row r="71" spans="1:52" x14ac:dyDescent="0.35">
      <c r="A71" s="138">
        <v>775</v>
      </c>
      <c r="B71" s="138">
        <f t="shared" si="74"/>
        <v>1.2916666666666667</v>
      </c>
      <c r="D71" s="136">
        <v>24761786.699999999</v>
      </c>
      <c r="F71" s="136">
        <v>0</v>
      </c>
      <c r="G71" s="136">
        <f t="shared" si="50"/>
        <v>0</v>
      </c>
      <c r="H71" s="136">
        <f t="shared" si="51"/>
        <v>0</v>
      </c>
      <c r="J71" s="136">
        <v>39606.019999999997</v>
      </c>
      <c r="K71" s="136">
        <f t="shared" si="52"/>
        <v>2.0659969513966187E-3</v>
      </c>
      <c r="L71" s="136">
        <f t="shared" si="53"/>
        <v>3.0000071228477354E-6</v>
      </c>
      <c r="N71" s="136">
        <v>50693625.5</v>
      </c>
      <c r="O71" s="136">
        <f t="shared" si="54"/>
        <v>2.6443675920539831</v>
      </c>
      <c r="P71" s="136">
        <f t="shared" si="55"/>
        <v>4.5712518541546274E-3</v>
      </c>
      <c r="R71" s="136">
        <v>0</v>
      </c>
      <c r="S71" s="136">
        <f t="shared" si="56"/>
        <v>0</v>
      </c>
      <c r="T71" s="136">
        <f t="shared" si="57"/>
        <v>0</v>
      </c>
      <c r="V71" s="136">
        <v>0</v>
      </c>
      <c r="W71" s="136">
        <f t="shared" si="58"/>
        <v>0</v>
      </c>
      <c r="X71" s="136">
        <f t="shared" si="59"/>
        <v>0</v>
      </c>
      <c r="Z71" s="136">
        <v>0</v>
      </c>
      <c r="AA71" s="136">
        <f t="shared" si="60"/>
        <v>0</v>
      </c>
      <c r="AB71" s="136">
        <f t="shared" si="61"/>
        <v>0</v>
      </c>
      <c r="AD71" s="136">
        <v>24215.97</v>
      </c>
      <c r="AE71" s="136">
        <f t="shared" si="62"/>
        <v>1.2631948424787944E-3</v>
      </c>
      <c r="AF71" s="136">
        <f t="shared" si="63"/>
        <v>4.6293447931993738E-6</v>
      </c>
      <c r="AH71" s="136">
        <v>0</v>
      </c>
      <c r="AI71" s="136">
        <f t="shared" si="64"/>
        <v>0</v>
      </c>
      <c r="AJ71" s="136">
        <f t="shared" si="65"/>
        <v>0</v>
      </c>
      <c r="AL71" s="136">
        <v>461395.79</v>
      </c>
      <c r="AM71" s="136">
        <f t="shared" si="66"/>
        <v>2.4068116299674504E-2</v>
      </c>
      <c r="AN71" s="136">
        <f t="shared" si="67"/>
        <v>8.3211896554395733E-5</v>
      </c>
      <c r="AP71" s="136">
        <v>180899.25</v>
      </c>
      <c r="AQ71" s="136">
        <f t="shared" si="68"/>
        <v>9.4363760612637872E-3</v>
      </c>
      <c r="AR71" s="136">
        <f t="shared" si="69"/>
        <v>3.1319858576639949E-5</v>
      </c>
      <c r="AT71" s="136">
        <v>3057.25</v>
      </c>
      <c r="AU71" s="136">
        <f t="shared" si="70"/>
        <v>1.5947750315879535E-4</v>
      </c>
      <c r="AV71" s="136">
        <f t="shared" si="71"/>
        <v>5.2931472979259162E-7</v>
      </c>
      <c r="AX71" s="136">
        <v>90435.87</v>
      </c>
      <c r="AY71" s="136">
        <f t="shared" si="72"/>
        <v>4.7174705187974179E-3</v>
      </c>
      <c r="AZ71" s="201">
        <f t="shared" si="73"/>
        <v>1.5657547826513346E-5</v>
      </c>
    </row>
    <row r="72" spans="1:52" x14ac:dyDescent="0.35">
      <c r="A72" s="138">
        <v>800</v>
      </c>
      <c r="B72" s="138">
        <f t="shared" si="74"/>
        <v>1.3333333333333333</v>
      </c>
      <c r="D72" s="136">
        <v>26914003.300000001</v>
      </c>
      <c r="F72" s="136">
        <v>0</v>
      </c>
      <c r="G72" s="136">
        <f t="shared" si="50"/>
        <v>0</v>
      </c>
      <c r="H72" s="136">
        <f t="shared" si="51"/>
        <v>0</v>
      </c>
      <c r="J72" s="136">
        <v>43255.07</v>
      </c>
      <c r="K72" s="136">
        <f t="shared" si="52"/>
        <v>2.1428780409886725E-3</v>
      </c>
      <c r="L72" s="136">
        <f t="shared" si="53"/>
        <v>3.1116451464336568E-6</v>
      </c>
      <c r="N72" s="136">
        <v>48001269.799999997</v>
      </c>
      <c r="O72" s="136">
        <f t="shared" si="54"/>
        <v>2.3780071791351327</v>
      </c>
      <c r="P72" s="136">
        <f t="shared" si="55"/>
        <v>4.1108012968692357E-3</v>
      </c>
      <c r="R72" s="136">
        <v>0</v>
      </c>
      <c r="S72" s="136">
        <f t="shared" si="56"/>
        <v>0</v>
      </c>
      <c r="T72" s="136">
        <f t="shared" si="57"/>
        <v>0</v>
      </c>
      <c r="V72" s="136">
        <v>0</v>
      </c>
      <c r="W72" s="136">
        <f t="shared" si="58"/>
        <v>0</v>
      </c>
      <c r="X72" s="136">
        <f t="shared" si="59"/>
        <v>0</v>
      </c>
      <c r="Z72" s="136">
        <v>0</v>
      </c>
      <c r="AA72" s="136">
        <f t="shared" si="60"/>
        <v>0</v>
      </c>
      <c r="AB72" s="136">
        <f t="shared" si="61"/>
        <v>0</v>
      </c>
      <c r="AD72" s="136">
        <v>39790.67</v>
      </c>
      <c r="AE72" s="136">
        <f t="shared" si="62"/>
        <v>1.9712499131136936E-3</v>
      </c>
      <c r="AF72" s="136">
        <f t="shared" si="63"/>
        <v>7.2242184772225979E-6</v>
      </c>
      <c r="AH72" s="136">
        <v>0</v>
      </c>
      <c r="AI72" s="136">
        <f t="shared" si="64"/>
        <v>0</v>
      </c>
      <c r="AJ72" s="136">
        <f t="shared" si="65"/>
        <v>0</v>
      </c>
      <c r="AL72" s="136">
        <v>777918.5</v>
      </c>
      <c r="AM72" s="136">
        <f t="shared" si="66"/>
        <v>3.8538475867195374E-2</v>
      </c>
      <c r="AN72" s="136">
        <f t="shared" si="67"/>
        <v>1.3324099099805775E-4</v>
      </c>
      <c r="AP72" s="136">
        <v>232295.62</v>
      </c>
      <c r="AQ72" s="136">
        <f t="shared" si="68"/>
        <v>1.1508042481860487E-2</v>
      </c>
      <c r="AR72" s="136">
        <f t="shared" si="69"/>
        <v>3.8195834999136691E-5</v>
      </c>
      <c r="AT72" s="188">
        <v>5079.32</v>
      </c>
      <c r="AU72" s="136">
        <f t="shared" si="70"/>
        <v>2.5163208130641289E-4</v>
      </c>
      <c r="AV72" s="136">
        <f t="shared" si="71"/>
        <v>8.3518091571341263E-7</v>
      </c>
      <c r="AX72" s="136">
        <v>109937.73</v>
      </c>
      <c r="AY72" s="136">
        <f t="shared" si="72"/>
        <v>5.4463707374220304E-3</v>
      </c>
      <c r="AZ72" s="201">
        <f t="shared" si="73"/>
        <v>1.8076808315454414E-5</v>
      </c>
    </row>
    <row r="73" spans="1:52" x14ac:dyDescent="0.35">
      <c r="A73" s="138">
        <v>825</v>
      </c>
      <c r="B73" s="138">
        <f t="shared" si="74"/>
        <v>1.375</v>
      </c>
      <c r="D73" s="136">
        <v>24778685.800000001</v>
      </c>
      <c r="F73" s="136">
        <v>0</v>
      </c>
      <c r="G73" s="136">
        <f t="shared" si="50"/>
        <v>0</v>
      </c>
      <c r="H73" s="136">
        <f t="shared" si="51"/>
        <v>0</v>
      </c>
      <c r="J73" s="136">
        <v>44276.800000000003</v>
      </c>
      <c r="K73" s="136">
        <f t="shared" si="52"/>
        <v>2.4569745341377226E-3</v>
      </c>
      <c r="L73" s="136">
        <f t="shared" si="53"/>
        <v>3.5677405516430657E-6</v>
      </c>
      <c r="N73" s="136">
        <v>37213536.899999999</v>
      </c>
      <c r="O73" s="136">
        <f t="shared" si="54"/>
        <v>2.0650253064470432</v>
      </c>
      <c r="P73" s="136">
        <f t="shared" si="55"/>
        <v>3.5697573927836756E-3</v>
      </c>
      <c r="R73" s="136">
        <v>0</v>
      </c>
      <c r="S73" s="136">
        <f t="shared" si="56"/>
        <v>0</v>
      </c>
      <c r="T73" s="136">
        <f t="shared" si="57"/>
        <v>0</v>
      </c>
      <c r="V73" s="136">
        <v>0</v>
      </c>
      <c r="W73" s="136">
        <f t="shared" si="58"/>
        <v>0</v>
      </c>
      <c r="X73" s="136">
        <f t="shared" si="59"/>
        <v>0</v>
      </c>
      <c r="Z73" s="136">
        <v>0</v>
      </c>
      <c r="AA73" s="136">
        <f t="shared" si="60"/>
        <v>0</v>
      </c>
      <c r="AB73" s="136">
        <f t="shared" si="61"/>
        <v>0</v>
      </c>
      <c r="AD73" s="136">
        <v>57899.64</v>
      </c>
      <c r="AE73" s="136">
        <f t="shared" si="62"/>
        <v>3.2129228177226413E-3</v>
      </c>
      <c r="AF73" s="136">
        <f t="shared" si="63"/>
        <v>1.1774689871270162E-5</v>
      </c>
      <c r="AH73" s="136">
        <v>0</v>
      </c>
      <c r="AI73" s="136">
        <f t="shared" si="64"/>
        <v>0</v>
      </c>
      <c r="AJ73" s="136">
        <f t="shared" si="65"/>
        <v>0</v>
      </c>
      <c r="AL73" s="136">
        <v>982445.18</v>
      </c>
      <c r="AM73" s="136">
        <f t="shared" si="66"/>
        <v>5.4517101245942598E-2</v>
      </c>
      <c r="AN73" s="136">
        <f t="shared" si="67"/>
        <v>1.8848468790988205E-4</v>
      </c>
      <c r="AP73" s="136">
        <v>270452.67</v>
      </c>
      <c r="AQ73" s="136">
        <f t="shared" si="68"/>
        <v>1.5007754012926705E-2</v>
      </c>
      <c r="AR73" s="136">
        <f t="shared" si="69"/>
        <v>4.9811572809966392E-5</v>
      </c>
      <c r="AT73" s="136">
        <v>5105.32</v>
      </c>
      <c r="AU73" s="136">
        <f t="shared" si="70"/>
        <v>2.8330053727062469E-4</v>
      </c>
      <c r="AV73" s="136">
        <f t="shared" si="71"/>
        <v>9.4029028775414789E-7</v>
      </c>
      <c r="AX73" s="136">
        <v>107638.12</v>
      </c>
      <c r="AY73" s="136">
        <f t="shared" si="72"/>
        <v>5.9729727474085812E-3</v>
      </c>
      <c r="AZ73" s="201">
        <f t="shared" si="73"/>
        <v>1.9824629764268551E-5</v>
      </c>
    </row>
    <row r="74" spans="1:52" x14ac:dyDescent="0.35">
      <c r="A74" s="138">
        <v>850</v>
      </c>
      <c r="B74" s="138">
        <f t="shared" si="74"/>
        <v>1.4166666666666667</v>
      </c>
      <c r="D74" s="136">
        <v>26135174.899999999</v>
      </c>
      <c r="F74" s="136">
        <v>0</v>
      </c>
      <c r="G74" s="136">
        <f t="shared" si="50"/>
        <v>0</v>
      </c>
      <c r="H74" s="136">
        <f t="shared" si="51"/>
        <v>0</v>
      </c>
      <c r="J74" s="136">
        <v>59858.49</v>
      </c>
      <c r="K74" s="136">
        <f t="shared" si="52"/>
        <v>3.2446512343791509E-3</v>
      </c>
      <c r="L74" s="136">
        <f t="shared" si="53"/>
        <v>4.7115155749450453E-6</v>
      </c>
      <c r="N74" s="136">
        <v>39914608</v>
      </c>
      <c r="O74" s="136">
        <f t="shared" si="54"/>
        <v>2.163585852515824</v>
      </c>
      <c r="P74" s="136">
        <f t="shared" si="55"/>
        <v>3.7401365338370009E-3</v>
      </c>
      <c r="R74" s="136">
        <v>0</v>
      </c>
      <c r="S74" s="136">
        <f t="shared" si="56"/>
        <v>0</v>
      </c>
      <c r="T74" s="136">
        <f t="shared" si="57"/>
        <v>0</v>
      </c>
      <c r="V74" s="136">
        <v>4888.91</v>
      </c>
      <c r="W74" s="136">
        <f t="shared" si="58"/>
        <v>2.6500514574070576E-4</v>
      </c>
      <c r="X74" s="136">
        <f t="shared" si="59"/>
        <v>3.8481050239497499E-7</v>
      </c>
      <c r="Z74" s="136">
        <v>1642.06</v>
      </c>
      <c r="AA74" s="136">
        <f t="shared" si="60"/>
        <v>8.9008459884715256E-5</v>
      </c>
      <c r="AB74" s="136">
        <f t="shared" si="61"/>
        <v>2.954240438930174E-7</v>
      </c>
      <c r="AD74" s="136">
        <v>96161.58</v>
      </c>
      <c r="AE74" s="136">
        <f t="shared" si="62"/>
        <v>5.2124734393876205E-3</v>
      </c>
      <c r="AF74" s="136">
        <f t="shared" si="63"/>
        <v>1.9102624523836431E-5</v>
      </c>
      <c r="AH74" s="136">
        <v>2769.58</v>
      </c>
      <c r="AI74" s="136">
        <f t="shared" si="64"/>
        <v>1.5012609181607839E-4</v>
      </c>
      <c r="AJ74" s="136">
        <f t="shared" si="65"/>
        <v>4.2561149641931157E-7</v>
      </c>
      <c r="AL74" s="136">
        <v>1645678.87</v>
      </c>
      <c r="AM74" s="136">
        <f t="shared" si="66"/>
        <v>8.9204622050058177E-2</v>
      </c>
      <c r="AN74" s="136">
        <f t="shared" si="67"/>
        <v>3.0841158027409882E-4</v>
      </c>
      <c r="AP74" s="136">
        <v>433436.21</v>
      </c>
      <c r="AQ74" s="136">
        <f t="shared" si="68"/>
        <v>2.3494567500802661E-2</v>
      </c>
      <c r="AR74" s="136">
        <f t="shared" si="69"/>
        <v>7.797978023206405E-5</v>
      </c>
      <c r="AT74" s="136">
        <v>9341.85</v>
      </c>
      <c r="AU74" s="136">
        <f t="shared" si="70"/>
        <v>5.0637837897155231E-4</v>
      </c>
      <c r="AV74" s="136">
        <f t="shared" si="71"/>
        <v>1.6806980892549508E-6</v>
      </c>
      <c r="AX74" s="136">
        <v>129191.63</v>
      </c>
      <c r="AY74" s="136">
        <f t="shared" si="72"/>
        <v>7.002879320058936E-3</v>
      </c>
      <c r="AZ74" s="201">
        <f t="shared" si="73"/>
        <v>2.3242947134532514E-5</v>
      </c>
    </row>
    <row r="75" spans="1:52" x14ac:dyDescent="0.35">
      <c r="A75" s="138">
        <v>875</v>
      </c>
      <c r="B75" s="138">
        <f t="shared" si="74"/>
        <v>1.4583333333333333</v>
      </c>
      <c r="D75" s="136">
        <v>22707651.300000001</v>
      </c>
      <c r="F75" s="136">
        <v>0</v>
      </c>
      <c r="G75" s="136">
        <f t="shared" si="50"/>
        <v>0</v>
      </c>
      <c r="H75" s="136">
        <f t="shared" si="51"/>
        <v>0</v>
      </c>
      <c r="J75" s="136">
        <v>108030.51</v>
      </c>
      <c r="K75" s="136">
        <f t="shared" si="52"/>
        <v>6.9379475520658547E-3</v>
      </c>
      <c r="L75" s="136">
        <f t="shared" si="53"/>
        <v>1.0074502801212431E-5</v>
      </c>
      <c r="N75" s="136">
        <v>33801578.799999997</v>
      </c>
      <c r="O75" s="136">
        <f t="shared" si="54"/>
        <v>2.1708087918072496</v>
      </c>
      <c r="P75" s="136">
        <f t="shared" si="55"/>
        <v>3.7526226476161857E-3</v>
      </c>
      <c r="R75" s="136">
        <v>11860.59</v>
      </c>
      <c r="S75" s="136">
        <f t="shared" si="56"/>
        <v>7.6171214369493161E-4</v>
      </c>
      <c r="T75" s="136">
        <f t="shared" si="57"/>
        <v>1.5274330804863023E-6</v>
      </c>
      <c r="V75" s="136">
        <v>9192.76</v>
      </c>
      <c r="W75" s="136">
        <f t="shared" si="58"/>
        <v>5.9037846566427289E-4</v>
      </c>
      <c r="X75" s="136">
        <f t="shared" si="59"/>
        <v>8.5728084011520039E-7</v>
      </c>
      <c r="Z75" s="136">
        <v>5237.18</v>
      </c>
      <c r="AA75" s="136">
        <f t="shared" si="60"/>
        <v>3.3634276243561421E-4</v>
      </c>
      <c r="AB75" s="136">
        <f t="shared" si="61"/>
        <v>1.1163403921556965E-6</v>
      </c>
      <c r="AD75" s="136">
        <v>135812.98000000001</v>
      </c>
      <c r="AE75" s="136">
        <f t="shared" si="62"/>
        <v>8.7221964621824778E-3</v>
      </c>
      <c r="AF75" s="136">
        <f t="shared" si="63"/>
        <v>3.1965025045725906E-5</v>
      </c>
      <c r="AH75" s="136">
        <v>5420.92</v>
      </c>
      <c r="AI75" s="136">
        <f t="shared" si="64"/>
        <v>3.4814293336155521E-4</v>
      </c>
      <c r="AJ75" s="136">
        <f t="shared" si="65"/>
        <v>9.8699455266809848E-7</v>
      </c>
      <c r="AL75" s="136">
        <v>2186799.38</v>
      </c>
      <c r="AM75" s="136">
        <f t="shared" si="66"/>
        <v>0.14044087550202367</v>
      </c>
      <c r="AN75" s="136">
        <f t="shared" si="67"/>
        <v>4.8555322979061758E-4</v>
      </c>
      <c r="AP75" s="136">
        <v>349771.12</v>
      </c>
      <c r="AQ75" s="136">
        <f t="shared" si="68"/>
        <v>2.2463040170664118E-2</v>
      </c>
      <c r="AR75" s="136">
        <f t="shared" si="69"/>
        <v>7.455608347727923E-5</v>
      </c>
      <c r="AT75" s="136">
        <v>10718.79</v>
      </c>
      <c r="AU75" s="136">
        <f t="shared" si="70"/>
        <v>6.8838333579659993E-4</v>
      </c>
      <c r="AV75" s="136">
        <f t="shared" si="71"/>
        <v>2.2847826945101288E-6</v>
      </c>
      <c r="AX75" s="136">
        <v>69111.5</v>
      </c>
      <c r="AY75" s="136">
        <f t="shared" si="72"/>
        <v>4.4384865187121602E-3</v>
      </c>
      <c r="AZ75" s="201">
        <f t="shared" si="73"/>
        <v>1.4731584366485099E-5</v>
      </c>
    </row>
    <row r="76" spans="1:52" x14ac:dyDescent="0.35">
      <c r="A76" s="138">
        <v>900</v>
      </c>
      <c r="B76" s="138">
        <f t="shared" si="74"/>
        <v>1.5</v>
      </c>
      <c r="D76" s="136">
        <v>26304144.399999999</v>
      </c>
      <c r="F76" s="136">
        <v>0</v>
      </c>
      <c r="G76" s="136">
        <f t="shared" si="50"/>
        <v>0</v>
      </c>
      <c r="H76" s="136">
        <f t="shared" si="51"/>
        <v>0</v>
      </c>
      <c r="J76" s="136">
        <v>190427.36</v>
      </c>
      <c r="K76" s="136">
        <f t="shared" si="52"/>
        <v>1.0859164839438761E-2</v>
      </c>
      <c r="L76" s="136">
        <f t="shared" si="53"/>
        <v>1.5768451083372344E-5</v>
      </c>
      <c r="N76" s="136">
        <v>23728657.100000001</v>
      </c>
      <c r="O76" s="136">
        <f t="shared" si="54"/>
        <v>1.3531322330332098</v>
      </c>
      <c r="P76" s="136">
        <f t="shared" si="55"/>
        <v>2.339125712989444E-3</v>
      </c>
      <c r="R76" s="136">
        <v>14489.71</v>
      </c>
      <c r="S76" s="136">
        <f t="shared" si="56"/>
        <v>8.262791090821414E-4</v>
      </c>
      <c r="T76" s="136">
        <f t="shared" si="57"/>
        <v>1.6569068188996637E-6</v>
      </c>
      <c r="V76" s="136">
        <v>10693.58</v>
      </c>
      <c r="W76" s="136">
        <f t="shared" si="58"/>
        <v>6.0980390603391002E-4</v>
      </c>
      <c r="X76" s="136">
        <f t="shared" si="59"/>
        <v>8.8548826773699345E-7</v>
      </c>
      <c r="Z76" s="136">
        <v>8933.2199999999993</v>
      </c>
      <c r="AA76" s="136">
        <f t="shared" si="60"/>
        <v>5.0941896441231518E-4</v>
      </c>
      <c r="AB76" s="136">
        <f t="shared" si="61"/>
        <v>1.6907899619586896E-6</v>
      </c>
      <c r="AD76" s="136">
        <v>142896.39000000001</v>
      </c>
      <c r="AE76" s="136">
        <f t="shared" si="62"/>
        <v>8.1487001341127088E-3</v>
      </c>
      <c r="AF76" s="136">
        <f t="shared" si="63"/>
        <v>2.9863280998814703E-5</v>
      </c>
      <c r="AH76" s="136">
        <v>14189.89</v>
      </c>
      <c r="AI76" s="136">
        <f t="shared" si="64"/>
        <v>8.091818033054898E-4</v>
      </c>
      <c r="AJ76" s="136">
        <f t="shared" si="65"/>
        <v>2.2940521132199478E-6</v>
      </c>
      <c r="AL76" s="136">
        <v>2307910.5099999998</v>
      </c>
      <c r="AM76" s="136">
        <f t="shared" si="66"/>
        <v>0.1316091377980726</v>
      </c>
      <c r="AN76" s="136">
        <f t="shared" si="67"/>
        <v>4.550188233972651E-4</v>
      </c>
      <c r="AP76" s="136">
        <v>231280.45</v>
      </c>
      <c r="AQ76" s="136">
        <f t="shared" si="68"/>
        <v>1.3188821872495499E-2</v>
      </c>
      <c r="AR76" s="136">
        <f t="shared" si="69"/>
        <v>4.3774435562684964E-5</v>
      </c>
      <c r="AT76" s="136">
        <v>7448.24</v>
      </c>
      <c r="AU76" s="136">
        <f t="shared" si="70"/>
        <v>4.2473763183873033E-4</v>
      </c>
      <c r="AV76" s="136">
        <f t="shared" si="71"/>
        <v>1.4097278950097713E-6</v>
      </c>
      <c r="AX76" s="136">
        <v>19307.7</v>
      </c>
      <c r="AY76" s="136">
        <f t="shared" si="72"/>
        <v>1.1010261181504158E-3</v>
      </c>
      <c r="AZ76" s="201">
        <f t="shared" si="73"/>
        <v>3.6543671093412888E-6</v>
      </c>
    </row>
    <row r="77" spans="1:52" x14ac:dyDescent="0.35">
      <c r="A77" s="138">
        <v>925</v>
      </c>
      <c r="B77" s="138">
        <f t="shared" si="74"/>
        <v>1.5416666666666667</v>
      </c>
      <c r="D77" s="136">
        <v>19355577.670000002</v>
      </c>
      <c r="F77" s="136">
        <v>12262.13</v>
      </c>
      <c r="G77" s="136">
        <f t="shared" si="50"/>
        <v>9.7667542687881613E-4</v>
      </c>
      <c r="H77" s="136">
        <f t="shared" si="51"/>
        <v>1.0805467426099741E-6</v>
      </c>
      <c r="J77" s="136">
        <v>253625.43</v>
      </c>
      <c r="K77" s="136">
        <f t="shared" si="52"/>
        <v>2.0201198740559208E-2</v>
      </c>
      <c r="L77" s="136">
        <f t="shared" si="53"/>
        <v>2.9333896195138173E-5</v>
      </c>
      <c r="N77" s="136">
        <v>14909802.74</v>
      </c>
      <c r="O77" s="136">
        <f t="shared" si="54"/>
        <v>1.1875618637029981</v>
      </c>
      <c r="P77" s="136">
        <f t="shared" si="55"/>
        <v>2.0529083731354518E-3</v>
      </c>
      <c r="R77" s="136">
        <v>14661.79</v>
      </c>
      <c r="S77" s="136">
        <f t="shared" si="56"/>
        <v>1.1678077142435743E-3</v>
      </c>
      <c r="T77" s="136">
        <f t="shared" si="57"/>
        <v>2.3417614503690089E-6</v>
      </c>
      <c r="V77" s="136">
        <v>13700.27</v>
      </c>
      <c r="W77" s="136">
        <f t="shared" si="58"/>
        <v>1.0912228993335612E-3</v>
      </c>
      <c r="X77" s="136">
        <f t="shared" si="59"/>
        <v>1.5845504846472441E-6</v>
      </c>
      <c r="Z77" s="136">
        <v>13909.74</v>
      </c>
      <c r="AA77" s="136">
        <f t="shared" si="60"/>
        <v>1.1079071296971525E-3</v>
      </c>
      <c r="AB77" s="136">
        <f t="shared" si="61"/>
        <v>3.6772055705374994E-6</v>
      </c>
      <c r="AD77" s="136">
        <v>110190.07</v>
      </c>
      <c r="AE77" s="136">
        <f t="shared" si="62"/>
        <v>8.7766100714196174E-3</v>
      </c>
      <c r="AF77" s="136">
        <f t="shared" si="63"/>
        <v>3.2164439538352261E-5</v>
      </c>
      <c r="AH77" s="136">
        <v>19108.98</v>
      </c>
      <c r="AI77" s="136">
        <f t="shared" si="64"/>
        <v>1.5220252271602697E-3</v>
      </c>
      <c r="AJ77" s="136">
        <f t="shared" si="65"/>
        <v>4.3149823370693178E-6</v>
      </c>
      <c r="AL77" s="136">
        <v>1571563.46</v>
      </c>
      <c r="AM77" s="136">
        <f t="shared" si="66"/>
        <v>0.12517461592420315</v>
      </c>
      <c r="AN77" s="136">
        <f t="shared" si="67"/>
        <v>4.3277243062274357E-4</v>
      </c>
      <c r="AP77" s="136">
        <v>153812.15</v>
      </c>
      <c r="AQ77" s="136">
        <f t="shared" si="68"/>
        <v>1.2251097261275041E-2</v>
      </c>
      <c r="AR77" s="136">
        <f t="shared" si="69"/>
        <v>4.0662075264983351E-5</v>
      </c>
      <c r="AT77" s="136">
        <v>3601.66</v>
      </c>
      <c r="AU77" s="136">
        <f t="shared" si="70"/>
        <v>2.8687127097595257E-4</v>
      </c>
      <c r="AV77" s="136">
        <f t="shared" si="71"/>
        <v>9.521417521234828E-7</v>
      </c>
      <c r="AX77" s="136">
        <v>9446.33</v>
      </c>
      <c r="AY77" s="136">
        <f t="shared" si="72"/>
        <v>7.5239769804986306E-4</v>
      </c>
      <c r="AZ77" s="201">
        <f t="shared" si="73"/>
        <v>2.4972499340128208E-6</v>
      </c>
    </row>
    <row r="78" spans="1:52" x14ac:dyDescent="0.35">
      <c r="A78" s="138">
        <v>950</v>
      </c>
      <c r="B78" s="138">
        <f t="shared" si="74"/>
        <v>1.5833333333333333</v>
      </c>
      <c r="D78" s="136">
        <v>27850243.800000001</v>
      </c>
      <c r="F78" s="136">
        <v>30273.86</v>
      </c>
      <c r="G78" s="136">
        <f t="shared" si="50"/>
        <v>1.7211200020685873E-3</v>
      </c>
      <c r="H78" s="136">
        <f t="shared" si="51"/>
        <v>1.9041644344624614E-6</v>
      </c>
      <c r="J78" s="136">
        <v>629502.1</v>
      </c>
      <c r="K78" s="136">
        <f t="shared" si="52"/>
        <v>3.578825612770159E-2</v>
      </c>
      <c r="L78" s="136">
        <f t="shared" si="53"/>
        <v>5.1967658144328281E-5</v>
      </c>
      <c r="N78" s="136">
        <v>17516295.010000002</v>
      </c>
      <c r="O78" s="136">
        <f t="shared" si="54"/>
        <v>0.9958309149822715</v>
      </c>
      <c r="P78" s="136">
        <f t="shared" si="55"/>
        <v>1.7214678966025832E-3</v>
      </c>
      <c r="R78" s="136">
        <v>22336.14</v>
      </c>
      <c r="S78" s="136">
        <f t="shared" si="56"/>
        <v>1.2698472320016099E-3</v>
      </c>
      <c r="T78" s="136">
        <f t="shared" si="57"/>
        <v>2.546377506750164E-6</v>
      </c>
      <c r="V78" s="136">
        <v>30793.26</v>
      </c>
      <c r="W78" s="136">
        <f t="shared" si="58"/>
        <v>1.7506487681088088E-3</v>
      </c>
      <c r="X78" s="136">
        <f t="shared" si="59"/>
        <v>2.5420941547763192E-6</v>
      </c>
      <c r="Z78" s="136">
        <v>31378.97</v>
      </c>
      <c r="AA78" s="136">
        <f t="shared" si="60"/>
        <v>1.7839473694900533E-3</v>
      </c>
      <c r="AB78" s="136">
        <f t="shared" si="61"/>
        <v>5.921020840824185E-6</v>
      </c>
      <c r="AD78" s="136">
        <v>132926.01999999999</v>
      </c>
      <c r="AE78" s="136">
        <f t="shared" si="62"/>
        <v>7.5570684351902624E-3</v>
      </c>
      <c r="AF78" s="136">
        <f t="shared" si="63"/>
        <v>2.76950746122815E-5</v>
      </c>
      <c r="AH78" s="136">
        <v>50518.7</v>
      </c>
      <c r="AI78" s="136">
        <f t="shared" si="64"/>
        <v>2.872073301802358E-3</v>
      </c>
      <c r="AJ78" s="136">
        <f t="shared" si="65"/>
        <v>8.1424048346214119E-6</v>
      </c>
      <c r="AL78" s="136">
        <v>1758352.83</v>
      </c>
      <c r="AM78" s="136">
        <f t="shared" si="66"/>
        <v>9.9965324091705068E-2</v>
      </c>
      <c r="AN78" s="136">
        <f t="shared" si="67"/>
        <v>3.4561509109286222E-4</v>
      </c>
      <c r="AP78" s="136">
        <v>129834.83</v>
      </c>
      <c r="AQ78" s="136">
        <f t="shared" si="68"/>
        <v>7.3813290699690989E-3</v>
      </c>
      <c r="AR78" s="136">
        <f t="shared" si="69"/>
        <v>2.4499042967148543E-5</v>
      </c>
      <c r="AT78" s="136">
        <v>3288.45</v>
      </c>
      <c r="AU78" s="136">
        <f t="shared" si="70"/>
        <v>1.8695392892754495E-4</v>
      </c>
      <c r="AV78" s="136">
        <f t="shared" si="71"/>
        <v>6.2051051975282443E-7</v>
      </c>
      <c r="AX78" s="136">
        <v>5713.25</v>
      </c>
      <c r="AY78" s="136">
        <f t="shared" si="72"/>
        <v>3.2480789868944224E-4</v>
      </c>
      <c r="AZ78" s="201">
        <f t="shared" si="73"/>
        <v>1.0780555358840257E-6</v>
      </c>
    </row>
    <row r="79" spans="1:52" x14ac:dyDescent="0.35">
      <c r="A79" s="138">
        <v>975</v>
      </c>
      <c r="B79" s="138">
        <f t="shared" si="74"/>
        <v>1.625</v>
      </c>
      <c r="D79" s="136">
        <v>25809004</v>
      </c>
      <c r="F79" s="136">
        <v>32184.06</v>
      </c>
      <c r="G79" s="136">
        <f t="shared" si="50"/>
        <v>2.0263896080608148E-3</v>
      </c>
      <c r="H79" s="136">
        <f t="shared" si="51"/>
        <v>2.2419000519406923E-6</v>
      </c>
      <c r="J79" s="136">
        <v>1201498.47</v>
      </c>
      <c r="K79" s="136">
        <f t="shared" si="52"/>
        <v>7.5649374681409629E-2</v>
      </c>
      <c r="L79" s="136">
        <f t="shared" si="53"/>
        <v>1.0984946649112342E-4</v>
      </c>
      <c r="N79" s="136">
        <v>12735740.34</v>
      </c>
      <c r="O79" s="136">
        <f t="shared" si="54"/>
        <v>0.80187434015276216</v>
      </c>
      <c r="P79" s="136">
        <f t="shared" si="55"/>
        <v>1.3861800361027498E-3</v>
      </c>
      <c r="R79" s="136">
        <v>23151.33</v>
      </c>
      <c r="S79" s="136">
        <f t="shared" si="56"/>
        <v>1.4576661404678772E-3</v>
      </c>
      <c r="T79" s="136">
        <f t="shared" si="57"/>
        <v>2.9230037904543957E-6</v>
      </c>
      <c r="V79" s="136">
        <v>47267.32</v>
      </c>
      <c r="W79" s="136">
        <f t="shared" si="58"/>
        <v>2.9760697080755227E-3</v>
      </c>
      <c r="X79" s="136">
        <f t="shared" si="59"/>
        <v>4.3215118571605078E-6</v>
      </c>
      <c r="Z79" s="136">
        <v>41156.76</v>
      </c>
      <c r="AA79" s="136">
        <f t="shared" si="60"/>
        <v>2.5913334354165703E-3</v>
      </c>
      <c r="AB79" s="136">
        <f t="shared" si="61"/>
        <v>8.6007802354684824E-6</v>
      </c>
      <c r="AD79" s="136">
        <v>77794.429999999993</v>
      </c>
      <c r="AE79" s="136">
        <f t="shared" si="62"/>
        <v>4.8981335641623365E-3</v>
      </c>
      <c r="AF79" s="136">
        <f t="shared" si="63"/>
        <v>1.7950634652017791E-5</v>
      </c>
      <c r="AH79" s="136">
        <v>70109.73</v>
      </c>
      <c r="AI79" s="136">
        <f t="shared" si="64"/>
        <v>4.4142854660334813E-3</v>
      </c>
      <c r="AJ79" s="136">
        <f t="shared" si="65"/>
        <v>1.2514617679665148E-5</v>
      </c>
      <c r="AL79" s="136">
        <v>1060597.6599999999</v>
      </c>
      <c r="AM79" s="136">
        <f t="shared" si="66"/>
        <v>6.6777904234506677E-2</v>
      </c>
      <c r="AN79" s="136">
        <f t="shared" si="67"/>
        <v>2.3087457240499802E-4</v>
      </c>
      <c r="AP79" s="136">
        <v>83559.72</v>
      </c>
      <c r="AQ79" s="136">
        <f t="shared" si="68"/>
        <v>5.2611307666115279E-3</v>
      </c>
      <c r="AR79" s="136">
        <f t="shared" si="69"/>
        <v>1.7461986518309033E-5</v>
      </c>
      <c r="AT79" s="136">
        <v>3710.86</v>
      </c>
      <c r="AU79" s="136">
        <f t="shared" si="70"/>
        <v>2.3364510695569654E-4</v>
      </c>
      <c r="AV79" s="136">
        <f t="shared" si="71"/>
        <v>7.7548114439986469E-7</v>
      </c>
      <c r="AX79" s="136">
        <v>7183.22</v>
      </c>
      <c r="AY79" s="136">
        <f t="shared" si="72"/>
        <v>4.5227365224942428E-4</v>
      </c>
      <c r="AZ79" s="201">
        <f t="shared" si="73"/>
        <v>1.5011214829112377E-6</v>
      </c>
    </row>
    <row r="80" spans="1:52" x14ac:dyDescent="0.35">
      <c r="A80" s="138">
        <v>1000</v>
      </c>
      <c r="B80" s="138">
        <f t="shared" si="74"/>
        <v>1.6666666666666667</v>
      </c>
      <c r="D80" s="136">
        <v>24759191.600000001</v>
      </c>
      <c r="F80" s="136">
        <v>29184.06</v>
      </c>
      <c r="G80" s="136">
        <f t="shared" si="50"/>
        <v>1.9645269839908669E-3</v>
      </c>
      <c r="H80" s="136">
        <f t="shared" si="51"/>
        <v>2.1734582184631088E-6</v>
      </c>
      <c r="J80" s="136">
        <v>2001498.47</v>
      </c>
      <c r="K80" s="136">
        <f t="shared" si="52"/>
        <v>0.13473100564936591</v>
      </c>
      <c r="L80" s="136">
        <f t="shared" si="53"/>
        <v>1.956411292588308E-4</v>
      </c>
      <c r="N80" s="136">
        <v>13735740.34</v>
      </c>
      <c r="O80" s="136">
        <f t="shared" si="54"/>
        <v>0.92462229528797168</v>
      </c>
      <c r="P80" s="136">
        <f t="shared" si="55"/>
        <v>1.5983713438436221E-3</v>
      </c>
      <c r="R80" s="136">
        <v>39002.559999999998</v>
      </c>
      <c r="S80" s="136">
        <f t="shared" si="56"/>
        <v>2.6254599793422441E-3</v>
      </c>
      <c r="T80" s="136">
        <f t="shared" si="57"/>
        <v>5.2647374170607054E-6</v>
      </c>
      <c r="V80" s="136">
        <v>63267.32</v>
      </c>
      <c r="W80" s="136">
        <f t="shared" si="58"/>
        <v>4.2588439492238245E-3</v>
      </c>
      <c r="X80" s="136">
        <f t="shared" si="59"/>
        <v>6.1842115372587887E-6</v>
      </c>
      <c r="Z80" s="136">
        <v>45156.76</v>
      </c>
      <c r="AA80" s="136">
        <f t="shared" si="60"/>
        <v>3.0397303709490528E-3</v>
      </c>
      <c r="AB80" s="136">
        <f t="shared" si="61"/>
        <v>1.0089034679324893E-5</v>
      </c>
      <c r="AD80" s="136">
        <v>66794.429999999993</v>
      </c>
      <c r="AE80" s="136">
        <f t="shared" si="62"/>
        <v>4.4962715987867706E-3</v>
      </c>
      <c r="AF80" s="136">
        <f t="shared" si="63"/>
        <v>1.6477894632476846E-5</v>
      </c>
      <c r="AH80" s="136">
        <v>53109.73</v>
      </c>
      <c r="AI80" s="136">
        <f t="shared" si="64"/>
        <v>3.5750850874576479E-3</v>
      </c>
      <c r="AJ80" s="136">
        <f t="shared" si="65"/>
        <v>1.0135462100507789E-5</v>
      </c>
      <c r="AL80" s="136">
        <v>613645</v>
      </c>
      <c r="AM80" s="136">
        <f t="shared" si="66"/>
        <v>4.1307554914945872E-2</v>
      </c>
      <c r="AN80" s="136">
        <f t="shared" si="67"/>
        <v>1.428146658300792E-4</v>
      </c>
      <c r="AP80" s="136">
        <v>8994.9599999999991</v>
      </c>
      <c r="AQ80" s="136">
        <f t="shared" si="68"/>
        <v>6.0549634423443769E-4</v>
      </c>
      <c r="AR80" s="136">
        <f t="shared" si="69"/>
        <v>2.009676145479442E-6</v>
      </c>
      <c r="AT80" s="136">
        <v>2115.86</v>
      </c>
      <c r="AU80" s="136">
        <f t="shared" si="70"/>
        <v>1.4242925982015236E-4</v>
      </c>
      <c r="AV80" s="136">
        <f t="shared" si="71"/>
        <v>4.7273065907732032E-7</v>
      </c>
      <c r="AX80" s="136">
        <v>4321.05</v>
      </c>
      <c r="AY80" s="136">
        <f t="shared" si="72"/>
        <v>2.9087177466650407E-4</v>
      </c>
      <c r="AZ80" s="201">
        <f t="shared" si="73"/>
        <v>9.6541964704945266E-7</v>
      </c>
    </row>
    <row r="81" spans="1:52" x14ac:dyDescent="0.35">
      <c r="A81" s="138">
        <v>1025</v>
      </c>
      <c r="B81" s="138">
        <f t="shared" si="74"/>
        <v>1.7083333333333333</v>
      </c>
      <c r="D81" s="136">
        <v>16498351.43</v>
      </c>
      <c r="F81" s="136">
        <v>25776.47</v>
      </c>
      <c r="G81" s="136">
        <f t="shared" si="50"/>
        <v>2.6690426072871372E-3</v>
      </c>
      <c r="H81" s="136">
        <f t="shared" si="51"/>
        <v>2.9529004373621785E-6</v>
      </c>
      <c r="J81" s="136">
        <v>2868848.22</v>
      </c>
      <c r="K81" s="136">
        <f t="shared" si="52"/>
        <v>0.29705689464150303</v>
      </c>
      <c r="L81" s="136">
        <f t="shared" si="53"/>
        <v>4.313524273175252E-4</v>
      </c>
      <c r="N81" s="136">
        <v>10172182.380000001</v>
      </c>
      <c r="O81" s="136">
        <f t="shared" si="54"/>
        <v>1.0532857362282531</v>
      </c>
      <c r="P81" s="136">
        <f t="shared" si="55"/>
        <v>1.8207886033530438E-3</v>
      </c>
      <c r="R81" s="136">
        <v>57175.78</v>
      </c>
      <c r="S81" s="136">
        <f t="shared" si="56"/>
        <v>5.9203061134777473E-3</v>
      </c>
      <c r="T81" s="136">
        <f t="shared" si="57"/>
        <v>1.1871770036993009E-5</v>
      </c>
      <c r="V81" s="136">
        <v>88271.27</v>
      </c>
      <c r="W81" s="136">
        <f t="shared" si="58"/>
        <v>9.1401103653582835E-3</v>
      </c>
      <c r="X81" s="136">
        <f t="shared" si="59"/>
        <v>1.3272234589287763E-5</v>
      </c>
      <c r="Z81" s="136">
        <v>49847.07</v>
      </c>
      <c r="AA81" s="136">
        <f t="shared" si="60"/>
        <v>5.1614497127971531E-3</v>
      </c>
      <c r="AB81" s="136">
        <f t="shared" si="61"/>
        <v>1.7131139539768994E-5</v>
      </c>
      <c r="AD81" s="136">
        <v>42297.86</v>
      </c>
      <c r="AE81" s="136">
        <f t="shared" si="62"/>
        <v>4.3797614854581063E-3</v>
      </c>
      <c r="AF81" s="136">
        <f t="shared" si="63"/>
        <v>1.6050909445112785E-5</v>
      </c>
      <c r="AH81" s="136">
        <v>39856.5</v>
      </c>
      <c r="AI81" s="136">
        <f t="shared" si="64"/>
        <v>4.1269691574268999E-3</v>
      </c>
      <c r="AJ81" s="136">
        <f t="shared" si="65"/>
        <v>1.1700068239441705E-5</v>
      </c>
      <c r="AL81" s="136">
        <v>420644.49</v>
      </c>
      <c r="AM81" s="136">
        <f t="shared" si="66"/>
        <v>4.3555927802781683E-2</v>
      </c>
      <c r="AN81" s="136">
        <f t="shared" si="67"/>
        <v>1.5058807733552517E-4</v>
      </c>
      <c r="AP81" s="136">
        <v>40512.54</v>
      </c>
      <c r="AQ81" s="136">
        <f t="shared" si="68"/>
        <v>4.1948992778850025E-3</v>
      </c>
      <c r="AR81" s="136">
        <f t="shared" si="69"/>
        <v>1.3923104725121716E-5</v>
      </c>
      <c r="AT81" s="136">
        <v>0</v>
      </c>
      <c r="AU81" s="136">
        <f t="shared" si="70"/>
        <v>0</v>
      </c>
      <c r="AV81" s="136">
        <f t="shared" si="71"/>
        <v>0</v>
      </c>
      <c r="AX81" s="136">
        <v>3827.76</v>
      </c>
      <c r="AY81" s="136">
        <f t="shared" si="72"/>
        <v>3.9634808530684815E-4</v>
      </c>
      <c r="AZ81" s="201">
        <f t="shared" si="73"/>
        <v>1.3155014062962211E-6</v>
      </c>
    </row>
    <row r="82" spans="1:52" x14ac:dyDescent="0.35">
      <c r="A82" s="138">
        <v>1050</v>
      </c>
      <c r="B82" s="138">
        <f t="shared" si="74"/>
        <v>1.75</v>
      </c>
      <c r="D82" s="136">
        <v>22541355</v>
      </c>
      <c r="F82" s="136">
        <v>0</v>
      </c>
      <c r="G82" s="136">
        <f t="shared" si="50"/>
        <v>0</v>
      </c>
      <c r="H82" s="136">
        <f t="shared" si="51"/>
        <v>0</v>
      </c>
      <c r="J82" s="136">
        <v>396420.28</v>
      </c>
      <c r="K82" s="136">
        <f t="shared" si="52"/>
        <v>3.0776121932332822E-2</v>
      </c>
      <c r="L82" s="136">
        <f t="shared" si="53"/>
        <v>4.468960370353623E-5</v>
      </c>
      <c r="N82" s="136">
        <v>978273.12</v>
      </c>
      <c r="O82" s="136">
        <f t="shared" si="54"/>
        <v>7.5948316327922621E-2</v>
      </c>
      <c r="P82" s="136">
        <f t="shared" si="55"/>
        <v>1.3128994731185278E-4</v>
      </c>
      <c r="R82" s="136">
        <v>15056.37</v>
      </c>
      <c r="S82" s="136">
        <f t="shared" si="56"/>
        <v>1.16890255710005E-3</v>
      </c>
      <c r="T82" s="136">
        <f t="shared" si="57"/>
        <v>2.3439568980991749E-6</v>
      </c>
      <c r="V82" s="136">
        <v>20334.7</v>
      </c>
      <c r="W82" s="136">
        <f t="shared" si="58"/>
        <v>1.5786861526292453E-3</v>
      </c>
      <c r="X82" s="136">
        <f t="shared" si="59"/>
        <v>2.2923894923597199E-6</v>
      </c>
      <c r="Z82" s="136">
        <v>12034.12</v>
      </c>
      <c r="AA82" s="136">
        <f t="shared" si="60"/>
        <v>9.3426992299265068E-4</v>
      </c>
      <c r="AB82" s="136">
        <f t="shared" si="61"/>
        <v>3.1008939947460339E-6</v>
      </c>
      <c r="AD82" s="136">
        <v>6122.2</v>
      </c>
      <c r="AE82" s="136">
        <f t="shared" si="62"/>
        <v>4.7529751427986475E-4</v>
      </c>
      <c r="AF82" s="136">
        <f t="shared" si="63"/>
        <v>1.7418659409932117E-6</v>
      </c>
      <c r="AH82" s="136">
        <v>6755.28</v>
      </c>
      <c r="AI82" s="136">
        <f t="shared" si="64"/>
        <v>5.2444673357036431E-4</v>
      </c>
      <c r="AJ82" s="136">
        <f t="shared" si="65"/>
        <v>1.4868205544214204E-6</v>
      </c>
      <c r="AL82" s="136">
        <v>27527.24</v>
      </c>
      <c r="AM82" s="136">
        <f t="shared" si="66"/>
        <v>2.1370796032447919E-3</v>
      </c>
      <c r="AN82" s="136">
        <f t="shared" si="67"/>
        <v>7.3886316926314521E-6</v>
      </c>
      <c r="AP82" s="136">
        <v>3922.61</v>
      </c>
      <c r="AQ82" s="136">
        <f t="shared" si="68"/>
        <v>3.0453215878104933E-4</v>
      </c>
      <c r="AR82" s="136">
        <f t="shared" si="69"/>
        <v>1.0107592240006533E-6</v>
      </c>
      <c r="AT82" s="136">
        <v>0</v>
      </c>
      <c r="AU82" s="136">
        <f t="shared" si="70"/>
        <v>0</v>
      </c>
      <c r="AV82" s="136">
        <f t="shared" si="71"/>
        <v>0</v>
      </c>
      <c r="AX82" s="136">
        <v>0</v>
      </c>
      <c r="AY82" s="136">
        <f t="shared" si="72"/>
        <v>0</v>
      </c>
      <c r="AZ82" s="201">
        <f t="shared" si="73"/>
        <v>0</v>
      </c>
    </row>
    <row r="83" spans="1:52" x14ac:dyDescent="0.35">
      <c r="A83" s="138">
        <v>1075</v>
      </c>
      <c r="B83" s="138">
        <f t="shared" si="74"/>
        <v>1.7916666666666667</v>
      </c>
      <c r="D83" s="136">
        <v>22860679.100000001</v>
      </c>
      <c r="F83" s="136">
        <v>0</v>
      </c>
      <c r="G83" s="136">
        <f t="shared" si="50"/>
        <v>0</v>
      </c>
      <c r="H83" s="136">
        <f t="shared" si="51"/>
        <v>0</v>
      </c>
      <c r="J83" s="136">
        <v>87635.94</v>
      </c>
      <c r="K83" s="136">
        <f t="shared" si="52"/>
        <v>6.8683170702483632E-3</v>
      </c>
      <c r="L83" s="136">
        <f t="shared" si="53"/>
        <v>9.9733932902431214E-6</v>
      </c>
      <c r="N83" s="136">
        <v>84825.21</v>
      </c>
      <c r="O83" s="136">
        <f t="shared" si="54"/>
        <v>6.6480309086706007E-3</v>
      </c>
      <c r="P83" s="136">
        <f t="shared" si="55"/>
        <v>1.1492284094335311E-5</v>
      </c>
      <c r="R83" s="136">
        <v>17500.5</v>
      </c>
      <c r="S83" s="136">
        <f t="shared" si="56"/>
        <v>1.3715717876465008E-3</v>
      </c>
      <c r="T83" s="136">
        <f t="shared" si="57"/>
        <v>2.7503619812999166E-6</v>
      </c>
      <c r="V83" s="136">
        <v>1681.78</v>
      </c>
      <c r="W83" s="136">
        <f t="shared" si="58"/>
        <v>1.318066341549174E-4</v>
      </c>
      <c r="X83" s="136">
        <f t="shared" si="59"/>
        <v>1.913946877007889E-7</v>
      </c>
      <c r="Z83" s="136">
        <v>4572.71</v>
      </c>
      <c r="AA83" s="136">
        <f t="shared" si="60"/>
        <v>3.5837833370983859E-4</v>
      </c>
      <c r="AB83" s="136">
        <f t="shared" si="61"/>
        <v>1.1894776825183856E-6</v>
      </c>
      <c r="AD83" s="136">
        <v>0</v>
      </c>
      <c r="AE83" s="136">
        <f t="shared" si="62"/>
        <v>0</v>
      </c>
      <c r="AF83" s="136">
        <f t="shared" si="63"/>
        <v>0</v>
      </c>
      <c r="AH83" s="136">
        <v>0</v>
      </c>
      <c r="AI83" s="136">
        <f t="shared" si="64"/>
        <v>0</v>
      </c>
      <c r="AJ83" s="136">
        <f t="shared" si="65"/>
        <v>0</v>
      </c>
      <c r="AL83" s="136">
        <v>3035.76</v>
      </c>
      <c r="AM83" s="136">
        <f t="shared" si="66"/>
        <v>2.3792250336080351E-4</v>
      </c>
      <c r="AN83" s="136">
        <f t="shared" si="67"/>
        <v>8.2258131426304423E-7</v>
      </c>
      <c r="AP83" s="136">
        <v>0</v>
      </c>
      <c r="AQ83" s="136">
        <f t="shared" si="68"/>
        <v>0</v>
      </c>
      <c r="AR83" s="136">
        <f t="shared" si="69"/>
        <v>0</v>
      </c>
      <c r="AT83" s="136">
        <v>0</v>
      </c>
      <c r="AU83" s="136">
        <f t="shared" si="70"/>
        <v>0</v>
      </c>
      <c r="AV83" s="136">
        <f t="shared" si="71"/>
        <v>0</v>
      </c>
      <c r="AX83" s="136">
        <v>0</v>
      </c>
      <c r="AY83" s="136">
        <f t="shared" si="72"/>
        <v>0</v>
      </c>
      <c r="AZ83" s="201">
        <f t="shared" si="73"/>
        <v>0</v>
      </c>
    </row>
    <row r="84" spans="1:52" x14ac:dyDescent="0.35">
      <c r="A84" s="138">
        <v>1100</v>
      </c>
      <c r="B84" s="138">
        <f t="shared" si="74"/>
        <v>1.8333333333333333</v>
      </c>
      <c r="D84" s="136">
        <v>23303071.300000001</v>
      </c>
      <c r="F84" s="136">
        <v>0</v>
      </c>
      <c r="G84" s="136">
        <f t="shared" si="50"/>
        <v>0</v>
      </c>
      <c r="H84" s="136">
        <f t="shared" si="51"/>
        <v>0</v>
      </c>
      <c r="J84" s="136">
        <v>13634.1</v>
      </c>
      <c r="K84" s="136">
        <f t="shared" si="52"/>
        <v>1.0726418710309657E-3</v>
      </c>
      <c r="L84" s="136">
        <f t="shared" si="53"/>
        <v>1.5575692167320428E-6</v>
      </c>
      <c r="N84" s="136">
        <v>39244.879999999997</v>
      </c>
      <c r="O84" s="136">
        <f t="shared" si="54"/>
        <v>3.087530640936015E-3</v>
      </c>
      <c r="P84" s="136">
        <f t="shared" si="55"/>
        <v>5.3373366885710415E-6</v>
      </c>
      <c r="R84" s="136">
        <v>8500</v>
      </c>
      <c r="S84" s="136">
        <f t="shared" si="56"/>
        <v>6.6872444119987448E-4</v>
      </c>
      <c r="T84" s="136">
        <f t="shared" si="57"/>
        <v>1.3409682931712485E-6</v>
      </c>
      <c r="V84" s="136">
        <v>0</v>
      </c>
      <c r="W84" s="136">
        <f t="shared" si="58"/>
        <v>0</v>
      </c>
      <c r="X84" s="136">
        <f t="shared" si="59"/>
        <v>0</v>
      </c>
      <c r="Z84" s="136">
        <v>0</v>
      </c>
      <c r="AA84" s="136">
        <f t="shared" si="60"/>
        <v>0</v>
      </c>
      <c r="AB84" s="136">
        <f t="shared" si="61"/>
        <v>0</v>
      </c>
      <c r="AD84" s="136">
        <v>0</v>
      </c>
      <c r="AE84" s="136">
        <f t="shared" si="62"/>
        <v>0</v>
      </c>
      <c r="AF84" s="136">
        <f t="shared" si="63"/>
        <v>0</v>
      </c>
      <c r="AH84" s="136">
        <v>0</v>
      </c>
      <c r="AI84" s="136">
        <f t="shared" si="64"/>
        <v>0</v>
      </c>
      <c r="AJ84" s="136">
        <f t="shared" si="65"/>
        <v>0</v>
      </c>
      <c r="AL84" s="136">
        <v>0</v>
      </c>
      <c r="AM84" s="136">
        <f t="shared" si="66"/>
        <v>0</v>
      </c>
      <c r="AN84" s="136">
        <f t="shared" si="67"/>
        <v>0</v>
      </c>
      <c r="AP84" s="136">
        <v>0</v>
      </c>
      <c r="AQ84" s="136">
        <f t="shared" si="68"/>
        <v>0</v>
      </c>
      <c r="AR84" s="136">
        <f t="shared" si="69"/>
        <v>0</v>
      </c>
      <c r="AT84" s="136">
        <v>0</v>
      </c>
      <c r="AU84" s="136">
        <f t="shared" si="70"/>
        <v>0</v>
      </c>
      <c r="AV84" s="136">
        <f t="shared" si="71"/>
        <v>0</v>
      </c>
      <c r="AX84" s="136">
        <v>0</v>
      </c>
      <c r="AY84" s="136">
        <f t="shared" si="72"/>
        <v>0</v>
      </c>
      <c r="AZ84" s="201">
        <f t="shared" si="73"/>
        <v>0</v>
      </c>
    </row>
    <row r="85" spans="1:52" x14ac:dyDescent="0.35">
      <c r="A85" s="135"/>
      <c r="B85" s="135"/>
    </row>
    <row r="86" spans="1:52" ht="23.5" x14ac:dyDescent="0.55000000000000004">
      <c r="A86" s="210"/>
      <c r="B86" s="210" t="s">
        <v>384</v>
      </c>
    </row>
    <row r="87" spans="1:52" x14ac:dyDescent="0.35">
      <c r="A87" s="192"/>
      <c r="B87" s="223" t="s">
        <v>515</v>
      </c>
      <c r="C87" s="223"/>
      <c r="D87" s="223"/>
      <c r="E87" s="255" t="s">
        <v>443</v>
      </c>
      <c r="F87" s="255"/>
      <c r="G87" s="255"/>
      <c r="H87" s="255" t="s">
        <v>514</v>
      </c>
      <c r="I87" s="255"/>
      <c r="J87" s="255"/>
      <c r="K87" s="226" t="s">
        <v>513</v>
      </c>
      <c r="L87" s="256"/>
      <c r="M87" s="227"/>
      <c r="N87" s="223" t="s">
        <v>435</v>
      </c>
      <c r="O87" s="223"/>
      <c r="P87" s="223"/>
      <c r="Q87" s="223" t="s">
        <v>512</v>
      </c>
      <c r="R87" s="223"/>
      <c r="S87" s="223"/>
      <c r="T87" s="223" t="s">
        <v>511</v>
      </c>
      <c r="U87" s="223"/>
      <c r="V87" s="223"/>
      <c r="W87" s="252" t="s">
        <v>510</v>
      </c>
      <c r="X87" s="252"/>
      <c r="Y87" s="252"/>
      <c r="Z87" s="252" t="s">
        <v>509</v>
      </c>
      <c r="AA87" s="252"/>
      <c r="AB87" s="252"/>
      <c r="AC87" s="252" t="s">
        <v>508</v>
      </c>
      <c r="AD87" s="252"/>
      <c r="AE87" s="252"/>
      <c r="AF87" s="252" t="s">
        <v>507</v>
      </c>
      <c r="AG87" s="252"/>
      <c r="AH87" s="252"/>
      <c r="AI87" s="252" t="s">
        <v>506</v>
      </c>
      <c r="AJ87" s="252"/>
      <c r="AK87" s="252"/>
    </row>
    <row r="88" spans="1:52" x14ac:dyDescent="0.35">
      <c r="A88" s="136" t="s">
        <v>46</v>
      </c>
      <c r="B88" s="137" t="s">
        <v>505</v>
      </c>
      <c r="C88" s="137" t="s">
        <v>504</v>
      </c>
      <c r="D88" s="137" t="s">
        <v>503</v>
      </c>
      <c r="E88" s="137" t="s">
        <v>502</v>
      </c>
      <c r="F88" s="137" t="s">
        <v>501</v>
      </c>
      <c r="G88" s="137" t="s">
        <v>500</v>
      </c>
      <c r="H88" s="137" t="s">
        <v>499</v>
      </c>
      <c r="I88" s="137" t="s">
        <v>498</v>
      </c>
      <c r="J88" s="137" t="s">
        <v>497</v>
      </c>
      <c r="K88" s="137" t="s">
        <v>496</v>
      </c>
      <c r="L88" s="137" t="s">
        <v>495</v>
      </c>
      <c r="M88" s="137" t="s">
        <v>494</v>
      </c>
      <c r="N88" s="137" t="s">
        <v>493</v>
      </c>
      <c r="O88" s="137" t="s">
        <v>492</v>
      </c>
      <c r="P88" s="137" t="s">
        <v>491</v>
      </c>
      <c r="Q88" s="137" t="s">
        <v>490</v>
      </c>
      <c r="R88" s="137" t="s">
        <v>489</v>
      </c>
      <c r="S88" s="137" t="s">
        <v>488</v>
      </c>
      <c r="T88" s="137" t="s">
        <v>487</v>
      </c>
      <c r="U88" s="137" t="s">
        <v>486</v>
      </c>
      <c r="V88" s="137" t="s">
        <v>485</v>
      </c>
      <c r="W88" s="137" t="s">
        <v>484</v>
      </c>
      <c r="X88" s="137" t="s">
        <v>483</v>
      </c>
      <c r="Y88" s="137" t="s">
        <v>482</v>
      </c>
      <c r="Z88" s="137" t="s">
        <v>481</v>
      </c>
      <c r="AA88" s="137" t="s">
        <v>480</v>
      </c>
      <c r="AB88" s="137" t="s">
        <v>479</v>
      </c>
      <c r="AC88" s="137" t="s">
        <v>478</v>
      </c>
      <c r="AD88" s="137" t="s">
        <v>477</v>
      </c>
      <c r="AE88" s="137" t="s">
        <v>476</v>
      </c>
      <c r="AF88" s="137" t="s">
        <v>475</v>
      </c>
      <c r="AG88" s="137" t="s">
        <v>474</v>
      </c>
      <c r="AH88" s="137" t="s">
        <v>473</v>
      </c>
      <c r="AI88" s="137" t="s">
        <v>472</v>
      </c>
      <c r="AJ88" s="137" t="s">
        <v>471</v>
      </c>
      <c r="AK88" s="137" t="s">
        <v>470</v>
      </c>
    </row>
    <row r="89" spans="1:52" x14ac:dyDescent="0.35">
      <c r="A89" s="136">
        <v>600</v>
      </c>
      <c r="B89" s="136">
        <v>0</v>
      </c>
      <c r="C89" s="136">
        <v>0</v>
      </c>
      <c r="D89" s="136">
        <v>0</v>
      </c>
      <c r="E89" s="136">
        <v>0</v>
      </c>
      <c r="F89" s="136">
        <v>0</v>
      </c>
      <c r="G89" s="136">
        <v>0</v>
      </c>
      <c r="H89" s="136">
        <v>3.6318878255336591E-3</v>
      </c>
      <c r="I89" s="136">
        <v>5.2867058948709291E-3</v>
      </c>
      <c r="J89" s="136">
        <v>5.3646194086672217E-3</v>
      </c>
      <c r="K89" s="136">
        <v>0</v>
      </c>
      <c r="L89" s="136">
        <v>0</v>
      </c>
      <c r="M89" s="136">
        <v>0</v>
      </c>
      <c r="N89" s="136">
        <v>0</v>
      </c>
      <c r="O89" s="136">
        <v>0</v>
      </c>
      <c r="P89" s="136">
        <v>0</v>
      </c>
      <c r="Q89" s="136">
        <v>0</v>
      </c>
      <c r="R89" s="136">
        <v>0</v>
      </c>
      <c r="S89" s="136">
        <v>0</v>
      </c>
      <c r="T89" s="136">
        <v>1.2744425635084698E-6</v>
      </c>
      <c r="U89" s="136">
        <v>1.7509873965866569E-7</v>
      </c>
      <c r="V89" s="136">
        <v>3.9073013978364246E-7</v>
      </c>
      <c r="W89" s="136">
        <v>0</v>
      </c>
      <c r="X89" s="136">
        <v>0</v>
      </c>
      <c r="Y89" s="136">
        <v>0</v>
      </c>
      <c r="Z89" s="136">
        <v>6.6203153667209868E-6</v>
      </c>
      <c r="AA89" s="136">
        <v>1.6889964132775277E-6</v>
      </c>
      <c r="AB89" s="136">
        <v>6.6195490017258235E-6</v>
      </c>
      <c r="AC89" s="136">
        <v>2.5837607901276165E-6</v>
      </c>
      <c r="AD89" s="136">
        <v>5.4237098585682749E-7</v>
      </c>
      <c r="AE89" s="136">
        <v>2.6685672306535703E-6</v>
      </c>
      <c r="AF89" s="136">
        <v>0</v>
      </c>
      <c r="AG89" s="136">
        <v>0</v>
      </c>
      <c r="AH89" s="136">
        <v>0</v>
      </c>
      <c r="AI89" s="136">
        <v>5.0228362549844844E-6</v>
      </c>
      <c r="AJ89" s="136">
        <v>4.6882474744612209E-7</v>
      </c>
      <c r="AK89" s="136">
        <v>8.9678644219185019E-7</v>
      </c>
    </row>
    <row r="90" spans="1:52" x14ac:dyDescent="0.35">
      <c r="A90" s="136">
        <v>625</v>
      </c>
      <c r="B90" s="136">
        <v>0</v>
      </c>
      <c r="C90" s="136">
        <v>0</v>
      </c>
      <c r="D90" s="136">
        <v>0</v>
      </c>
      <c r="E90" s="136">
        <v>0</v>
      </c>
      <c r="F90" s="136">
        <v>0</v>
      </c>
      <c r="G90" s="136">
        <v>0</v>
      </c>
      <c r="H90" s="136">
        <v>5.0406870532436112E-3</v>
      </c>
      <c r="I90" s="136">
        <v>5.3815896084612918E-3</v>
      </c>
      <c r="J90" s="136">
        <v>5.6364145967508598E-3</v>
      </c>
      <c r="K90" s="136">
        <v>0</v>
      </c>
      <c r="L90" s="136">
        <v>0</v>
      </c>
      <c r="M90" s="136">
        <v>0</v>
      </c>
      <c r="N90" s="136">
        <v>0</v>
      </c>
      <c r="O90" s="136">
        <v>0</v>
      </c>
      <c r="P90" s="136">
        <v>0</v>
      </c>
      <c r="Q90" s="136">
        <v>0</v>
      </c>
      <c r="R90" s="136">
        <v>0</v>
      </c>
      <c r="S90" s="136">
        <v>0</v>
      </c>
      <c r="T90" s="136">
        <v>1.6829035442165871E-6</v>
      </c>
      <c r="U90" s="136">
        <v>9.6780313816501009E-7</v>
      </c>
      <c r="V90" s="136">
        <v>6.6255988035969832E-7</v>
      </c>
      <c r="W90" s="136">
        <v>0</v>
      </c>
      <c r="X90" s="136">
        <v>0</v>
      </c>
      <c r="Y90" s="136">
        <v>0</v>
      </c>
      <c r="Z90" s="136">
        <v>6.075467407025952E-6</v>
      </c>
      <c r="AA90" s="136">
        <v>2.3381480291463642E-5</v>
      </c>
      <c r="AB90" s="136">
        <v>7.0417754802141512E-6</v>
      </c>
      <c r="AC90" s="136">
        <v>1.510001153933843E-6</v>
      </c>
      <c r="AD90" s="136">
        <v>3.8567651428833648E-6</v>
      </c>
      <c r="AE90" s="136">
        <v>2.4759853983413948E-6</v>
      </c>
      <c r="AF90" s="136">
        <v>0</v>
      </c>
      <c r="AG90" s="136">
        <v>0</v>
      </c>
      <c r="AH90" s="136">
        <v>0</v>
      </c>
      <c r="AI90" s="136">
        <v>2.3840682855220639E-6</v>
      </c>
      <c r="AJ90" s="136">
        <v>1.6766130413462293E-6</v>
      </c>
      <c r="AK90" s="136">
        <v>2.0101570001457868E-6</v>
      </c>
    </row>
    <row r="91" spans="1:52" x14ac:dyDescent="0.35">
      <c r="A91" s="136">
        <v>650</v>
      </c>
      <c r="B91" s="136">
        <v>0</v>
      </c>
      <c r="C91" s="136">
        <v>0</v>
      </c>
      <c r="D91" s="136">
        <v>0</v>
      </c>
      <c r="E91" s="136">
        <v>0</v>
      </c>
      <c r="F91" s="136">
        <v>0</v>
      </c>
      <c r="G91" s="136">
        <v>0</v>
      </c>
      <c r="H91" s="136">
        <v>6.6490759595392943E-3</v>
      </c>
      <c r="I91" s="136">
        <v>6.2901194237579483E-3</v>
      </c>
      <c r="J91" s="136">
        <v>4.90607522395658E-3</v>
      </c>
      <c r="K91" s="136">
        <v>0</v>
      </c>
      <c r="L91" s="136">
        <v>0</v>
      </c>
      <c r="M91" s="136">
        <v>0</v>
      </c>
      <c r="N91" s="136">
        <v>0</v>
      </c>
      <c r="O91" s="136">
        <v>0</v>
      </c>
      <c r="P91" s="136">
        <v>0</v>
      </c>
      <c r="Q91" s="136">
        <v>0</v>
      </c>
      <c r="R91" s="136">
        <v>0</v>
      </c>
      <c r="S91" s="136">
        <v>0</v>
      </c>
      <c r="T91" s="136">
        <v>2.0281025419083826E-6</v>
      </c>
      <c r="U91" s="136">
        <v>9.9538893530739209E-7</v>
      </c>
      <c r="V91" s="136">
        <v>9.4465792272004711E-7</v>
      </c>
      <c r="W91" s="136">
        <v>0</v>
      </c>
      <c r="X91" s="136">
        <v>0</v>
      </c>
      <c r="Y91" s="136">
        <v>0</v>
      </c>
      <c r="Z91" s="136">
        <v>9.7177557985544384E-6</v>
      </c>
      <c r="AA91" s="136">
        <v>9.9049032336580828E-6</v>
      </c>
      <c r="AB91" s="136">
        <v>9.0126067307138637E-6</v>
      </c>
      <c r="AC91" s="136">
        <v>2.5178786623978153E-6</v>
      </c>
      <c r="AD91" s="136">
        <v>4.1420960367635504E-6</v>
      </c>
      <c r="AE91" s="136">
        <v>2.3689915958808264E-6</v>
      </c>
      <c r="AF91" s="136">
        <v>0</v>
      </c>
      <c r="AG91" s="136">
        <v>0</v>
      </c>
      <c r="AH91" s="136">
        <v>0</v>
      </c>
      <c r="AI91" s="136">
        <v>2.1869131148266636E-6</v>
      </c>
      <c r="AJ91" s="136">
        <v>3.2572967505806042E-6</v>
      </c>
      <c r="AK91" s="136">
        <v>2.7328636780637158E-6</v>
      </c>
    </row>
    <row r="92" spans="1:52" x14ac:dyDescent="0.35">
      <c r="A92" s="136">
        <v>675</v>
      </c>
      <c r="B92" s="136">
        <v>0</v>
      </c>
      <c r="C92" s="136">
        <v>0</v>
      </c>
      <c r="D92" s="136">
        <v>0</v>
      </c>
      <c r="E92" s="136">
        <v>0</v>
      </c>
      <c r="F92" s="136">
        <v>0</v>
      </c>
      <c r="G92" s="136">
        <v>0</v>
      </c>
      <c r="H92" s="136">
        <v>3.9028423479044384E-3</v>
      </c>
      <c r="I92" s="136">
        <v>7.0803364213367073E-3</v>
      </c>
      <c r="J92" s="136">
        <v>6.213976804856634E-3</v>
      </c>
      <c r="K92" s="136">
        <v>0</v>
      </c>
      <c r="L92" s="136">
        <v>0</v>
      </c>
      <c r="M92" s="136">
        <v>0</v>
      </c>
      <c r="N92" s="136">
        <v>0</v>
      </c>
      <c r="O92" s="136">
        <v>0</v>
      </c>
      <c r="P92" s="136">
        <v>0</v>
      </c>
      <c r="Q92" s="136">
        <v>0</v>
      </c>
      <c r="R92" s="136">
        <v>0</v>
      </c>
      <c r="S92" s="136">
        <v>0</v>
      </c>
      <c r="T92" s="136">
        <v>1.5835122885645107E-6</v>
      </c>
      <c r="U92" s="136">
        <v>2.2844179359619296E-6</v>
      </c>
      <c r="V92" s="136">
        <v>1.5728289336816559E-6</v>
      </c>
      <c r="W92" s="136">
        <v>0</v>
      </c>
      <c r="X92" s="136">
        <v>0</v>
      </c>
      <c r="Y92" s="136">
        <v>0</v>
      </c>
      <c r="Z92" s="136">
        <v>1.2368180898494895E-5</v>
      </c>
      <c r="AA92" s="136">
        <v>4.6422708746750583E-5</v>
      </c>
      <c r="AB92" s="136">
        <v>1.5873332926373921E-5</v>
      </c>
      <c r="AC92" s="136">
        <v>4.2158947420604116E-6</v>
      </c>
      <c r="AD92" s="136">
        <v>9.4820725284021701E-6</v>
      </c>
      <c r="AE92" s="136">
        <v>4.7043641202695942E-6</v>
      </c>
      <c r="AF92" s="136">
        <v>0</v>
      </c>
      <c r="AG92" s="136">
        <v>0</v>
      </c>
      <c r="AH92" s="136">
        <v>0</v>
      </c>
      <c r="AI92" s="136">
        <v>8.2047215970192843E-6</v>
      </c>
      <c r="AJ92" s="136">
        <v>3.6114975170979537E-6</v>
      </c>
      <c r="AK92" s="136">
        <v>5.4170292274804703E-6</v>
      </c>
    </row>
    <row r="93" spans="1:52" x14ac:dyDescent="0.35">
      <c r="A93" s="136">
        <v>700</v>
      </c>
      <c r="B93" s="136">
        <v>0</v>
      </c>
      <c r="C93" s="136">
        <v>0</v>
      </c>
      <c r="D93" s="136">
        <v>0</v>
      </c>
      <c r="E93" s="136">
        <v>0</v>
      </c>
      <c r="F93" s="136">
        <v>0</v>
      </c>
      <c r="G93" s="136">
        <v>0</v>
      </c>
      <c r="H93" s="136">
        <v>4.7073290388835003E-3</v>
      </c>
      <c r="I93" s="136">
        <v>7.263012380051944E-3</v>
      </c>
      <c r="J93" s="136">
        <v>5.3415672411817588E-3</v>
      </c>
      <c r="K93" s="136">
        <v>0</v>
      </c>
      <c r="L93" s="136">
        <v>0</v>
      </c>
      <c r="M93" s="136">
        <v>0</v>
      </c>
      <c r="N93" s="136">
        <v>0</v>
      </c>
      <c r="O93" s="136">
        <v>0</v>
      </c>
      <c r="P93" s="136">
        <v>0</v>
      </c>
      <c r="Q93" s="136">
        <v>0</v>
      </c>
      <c r="R93" s="136">
        <v>0</v>
      </c>
      <c r="S93" s="136">
        <v>0</v>
      </c>
      <c r="T93" s="136">
        <v>2.2496168132724006E-6</v>
      </c>
      <c r="U93" s="136">
        <v>3.0168465064418484E-6</v>
      </c>
      <c r="V93" s="136">
        <v>1.944984341876092E-6</v>
      </c>
      <c r="W93" s="136">
        <v>0</v>
      </c>
      <c r="X93" s="136">
        <v>0</v>
      </c>
      <c r="Y93" s="136">
        <v>0</v>
      </c>
      <c r="Z93" s="136">
        <v>2.1569164152104595E-5</v>
      </c>
      <c r="AA93" s="136">
        <v>2.8080852150999641E-5</v>
      </c>
      <c r="AB93" s="136">
        <v>2.3811011486811613E-5</v>
      </c>
      <c r="AC93" s="136">
        <v>5.0045291850976269E-6</v>
      </c>
      <c r="AD93" s="136">
        <v>1.7322276838147818E-5</v>
      </c>
      <c r="AE93" s="136">
        <v>8.4605093240419689E-6</v>
      </c>
      <c r="AF93" s="136">
        <v>0</v>
      </c>
      <c r="AG93" s="136">
        <v>0</v>
      </c>
      <c r="AH93" s="136">
        <v>0</v>
      </c>
      <c r="AI93" s="136">
        <v>9.0874162495471202E-6</v>
      </c>
      <c r="AJ93" s="136">
        <v>8.2259490753757638E-6</v>
      </c>
      <c r="AK93" s="136">
        <v>7.2475408871335579E-6</v>
      </c>
    </row>
    <row r="94" spans="1:52" x14ac:dyDescent="0.35">
      <c r="A94" s="136">
        <v>725</v>
      </c>
      <c r="B94" s="136">
        <v>0</v>
      </c>
      <c r="C94" s="136">
        <v>0</v>
      </c>
      <c r="D94" s="136">
        <v>0</v>
      </c>
      <c r="E94" s="136">
        <v>0</v>
      </c>
      <c r="F94" s="136">
        <v>0</v>
      </c>
      <c r="G94" s="136">
        <v>0</v>
      </c>
      <c r="H94" s="136">
        <v>7.6960023056929236E-3</v>
      </c>
      <c r="I94" s="136">
        <v>3.1434278724469817E-3</v>
      </c>
      <c r="J94" s="136">
        <v>4.8151415419571278E-3</v>
      </c>
      <c r="K94" s="136">
        <v>0</v>
      </c>
      <c r="L94" s="136">
        <v>0</v>
      </c>
      <c r="M94" s="136">
        <v>0</v>
      </c>
      <c r="N94" s="136">
        <v>0</v>
      </c>
      <c r="O94" s="136">
        <v>0</v>
      </c>
      <c r="P94" s="136">
        <v>0</v>
      </c>
      <c r="Q94" s="136">
        <v>0</v>
      </c>
      <c r="R94" s="136">
        <v>0</v>
      </c>
      <c r="S94" s="136">
        <v>0</v>
      </c>
      <c r="T94" s="136">
        <v>5.4799090617444263E-6</v>
      </c>
      <c r="U94" s="136">
        <v>1.8474171861728599E-6</v>
      </c>
      <c r="V94" s="136">
        <v>2.8737780972432124E-6</v>
      </c>
      <c r="W94" s="136">
        <v>0</v>
      </c>
      <c r="X94" s="136">
        <v>0</v>
      </c>
      <c r="Y94" s="136">
        <v>0</v>
      </c>
      <c r="Z94" s="136">
        <v>6.6921359251034416E-5</v>
      </c>
      <c r="AA94" s="136">
        <v>1.8222830885552695E-5</v>
      </c>
      <c r="AB94" s="136">
        <v>3.3268251430529263E-5</v>
      </c>
      <c r="AC94" s="136">
        <v>1.6086801904549123E-5</v>
      </c>
      <c r="AD94" s="136">
        <v>1.2551486590204872E-5</v>
      </c>
      <c r="AE94" s="136">
        <v>1.1223079920736183E-5</v>
      </c>
      <c r="AF94" s="136">
        <v>0</v>
      </c>
      <c r="AG94" s="136">
        <v>0</v>
      </c>
      <c r="AH94" s="136">
        <v>0</v>
      </c>
      <c r="AI94" s="136">
        <v>2.130110827613491E-5</v>
      </c>
      <c r="AJ94" s="136">
        <v>7.1442690881752105E-6</v>
      </c>
      <c r="AK94" s="136">
        <v>8.9548541441744457E-6</v>
      </c>
    </row>
    <row r="95" spans="1:52" x14ac:dyDescent="0.35">
      <c r="A95" s="136">
        <v>750</v>
      </c>
      <c r="B95" s="136">
        <v>0</v>
      </c>
      <c r="C95" s="136">
        <v>0</v>
      </c>
      <c r="D95" s="136">
        <v>0</v>
      </c>
      <c r="E95" s="136">
        <v>0</v>
      </c>
      <c r="F95" s="136">
        <v>0</v>
      </c>
      <c r="G95" s="136">
        <v>1.3658925613463282E-6</v>
      </c>
      <c r="H95" s="136">
        <v>4.0262273145853858E-3</v>
      </c>
      <c r="I95" s="136">
        <v>3.3121494295062165E-3</v>
      </c>
      <c r="J95" s="136">
        <v>5.4703946388222789E-3</v>
      </c>
      <c r="K95" s="136">
        <v>0</v>
      </c>
      <c r="L95" s="136">
        <v>0</v>
      </c>
      <c r="M95" s="136">
        <v>0</v>
      </c>
      <c r="N95" s="136">
        <v>0</v>
      </c>
      <c r="O95" s="136">
        <v>0</v>
      </c>
      <c r="P95" s="136">
        <v>0</v>
      </c>
      <c r="Q95" s="136">
        <v>0</v>
      </c>
      <c r="R95" s="136">
        <v>0</v>
      </c>
      <c r="S95" s="136">
        <v>0</v>
      </c>
      <c r="T95" s="136">
        <v>3.4144289959696813E-6</v>
      </c>
      <c r="U95" s="136">
        <v>3.8665496410466937E-6</v>
      </c>
      <c r="V95" s="136">
        <v>4.3630406559377969E-6</v>
      </c>
      <c r="W95" s="136">
        <v>0</v>
      </c>
      <c r="X95" s="136">
        <v>0</v>
      </c>
      <c r="Y95" s="136">
        <v>0</v>
      </c>
      <c r="Z95" s="136">
        <v>8.0043331724268245E-5</v>
      </c>
      <c r="AA95" s="136">
        <v>7.267456796413387E-5</v>
      </c>
      <c r="AB95" s="136">
        <v>6.7533927871784444E-5</v>
      </c>
      <c r="AC95" s="136">
        <v>1.7844043283887942E-5</v>
      </c>
      <c r="AD95" s="136">
        <v>2.0672908054729962E-5</v>
      </c>
      <c r="AE95" s="136">
        <v>2.7583506637274997E-5</v>
      </c>
      <c r="AF95" s="136">
        <v>0</v>
      </c>
      <c r="AG95" s="136">
        <v>5.7148261888575082E-7</v>
      </c>
      <c r="AH95" s="136">
        <v>4.1159667126325832E-7</v>
      </c>
      <c r="AI95" s="136">
        <v>1.2920302936112668E-5</v>
      </c>
      <c r="AJ95" s="136">
        <v>1.0112483019938209E-5</v>
      </c>
      <c r="AK95" s="136">
        <v>1.4845475661760242E-5</v>
      </c>
    </row>
    <row r="96" spans="1:52" x14ac:dyDescent="0.35">
      <c r="A96" s="136">
        <v>775</v>
      </c>
      <c r="B96" s="136">
        <v>0</v>
      </c>
      <c r="C96" s="136">
        <v>0</v>
      </c>
      <c r="D96" s="136">
        <v>0</v>
      </c>
      <c r="E96" s="136">
        <v>0</v>
      </c>
      <c r="F96" s="136">
        <v>0</v>
      </c>
      <c r="G96" s="136">
        <v>3.0000071228477354E-6</v>
      </c>
      <c r="H96" s="136">
        <v>3.2642587521405915E-3</v>
      </c>
      <c r="I96" s="136">
        <v>2.6122488675790752E-3</v>
      </c>
      <c r="J96" s="136">
        <v>4.5712518541546274E-3</v>
      </c>
      <c r="K96" s="136">
        <v>0</v>
      </c>
      <c r="L96" s="136">
        <v>0</v>
      </c>
      <c r="M96" s="136">
        <v>0</v>
      </c>
      <c r="N96" s="136">
        <v>0</v>
      </c>
      <c r="O96" s="136">
        <v>0</v>
      </c>
      <c r="P96" s="136">
        <v>0</v>
      </c>
      <c r="Q96" s="136">
        <v>0</v>
      </c>
      <c r="R96" s="136">
        <v>0</v>
      </c>
      <c r="S96" s="136">
        <v>0</v>
      </c>
      <c r="T96" s="136">
        <v>4.0255989208259998E-6</v>
      </c>
      <c r="U96" s="136">
        <v>2.9685180806568783E-6</v>
      </c>
      <c r="V96" s="136">
        <v>4.6293447931993738E-6</v>
      </c>
      <c r="W96" s="136">
        <v>0</v>
      </c>
      <c r="X96" s="136">
        <v>0</v>
      </c>
      <c r="Y96" s="136">
        <v>0</v>
      </c>
      <c r="Z96" s="136">
        <v>1.1321024504575488E-4</v>
      </c>
      <c r="AA96" s="136">
        <v>3.5713326272073651E-5</v>
      </c>
      <c r="AB96" s="136">
        <v>8.3211896554395733E-5</v>
      </c>
      <c r="AC96" s="136">
        <v>2.2256457652521442E-5</v>
      </c>
      <c r="AD96" s="136">
        <v>2.133002862781269E-5</v>
      </c>
      <c r="AE96" s="136">
        <v>3.1319858576639949E-5</v>
      </c>
      <c r="AF96" s="136">
        <v>2.7920809695729006E-7</v>
      </c>
      <c r="AG96" s="136">
        <v>2.8760498802007833E-7</v>
      </c>
      <c r="AH96" s="136">
        <v>5.2931472979259162E-7</v>
      </c>
      <c r="AI96" s="136">
        <v>1.2575972668535031E-5</v>
      </c>
      <c r="AJ96" s="136">
        <v>1.3089903568730594E-5</v>
      </c>
      <c r="AK96" s="136">
        <v>1.5657547826513346E-5</v>
      </c>
    </row>
    <row r="97" spans="1:37" x14ac:dyDescent="0.35">
      <c r="A97" s="136">
        <v>800</v>
      </c>
      <c r="B97" s="136">
        <v>0</v>
      </c>
      <c r="C97" s="136">
        <v>0</v>
      </c>
      <c r="D97" s="136">
        <v>0</v>
      </c>
      <c r="E97" s="136">
        <v>0</v>
      </c>
      <c r="F97" s="136">
        <v>0</v>
      </c>
      <c r="G97" s="136">
        <v>3.1116451464336568E-6</v>
      </c>
      <c r="H97" s="136">
        <v>3.6840032616059031E-3</v>
      </c>
      <c r="I97" s="136">
        <v>5.5062245052802808E-3</v>
      </c>
      <c r="J97" s="136">
        <v>4.1108012968692357E-3</v>
      </c>
      <c r="K97" s="136">
        <v>0</v>
      </c>
      <c r="L97" s="136">
        <v>0</v>
      </c>
      <c r="M97" s="136">
        <v>0</v>
      </c>
      <c r="N97" s="136">
        <v>0</v>
      </c>
      <c r="O97" s="136">
        <v>0</v>
      </c>
      <c r="P97" s="136">
        <v>0</v>
      </c>
      <c r="Q97" s="136">
        <v>0</v>
      </c>
      <c r="R97" s="136">
        <v>0</v>
      </c>
      <c r="S97" s="136">
        <v>0</v>
      </c>
      <c r="T97" s="136">
        <v>9.8787413111968992E-6</v>
      </c>
      <c r="U97" s="136">
        <v>1.1696472827899102E-5</v>
      </c>
      <c r="V97" s="136">
        <v>7.2242184772225979E-6</v>
      </c>
      <c r="W97" s="136">
        <v>0</v>
      </c>
      <c r="X97" s="136">
        <v>0</v>
      </c>
      <c r="Y97" s="136">
        <v>0</v>
      </c>
      <c r="Z97" s="136">
        <v>2.3808280028115528E-4</v>
      </c>
      <c r="AA97" s="136">
        <v>1.6452438590322529E-4</v>
      </c>
      <c r="AB97" s="136">
        <v>1.3324099099805775E-4</v>
      </c>
      <c r="AC97" s="136">
        <v>4.3803300158129655E-5</v>
      </c>
      <c r="AD97" s="136">
        <v>6.7412363585521212E-5</v>
      </c>
      <c r="AE97" s="136">
        <v>3.8195834999136691E-5</v>
      </c>
      <c r="AF97" s="136">
        <v>8.5350718361610611E-7</v>
      </c>
      <c r="AG97" s="136">
        <v>1.4841252951675273E-6</v>
      </c>
      <c r="AH97" s="136">
        <v>8.3518091571341263E-7</v>
      </c>
      <c r="AI97" s="136">
        <v>2.041852141777223E-5</v>
      </c>
      <c r="AJ97" s="136">
        <v>2.8758181354783768E-5</v>
      </c>
      <c r="AK97" s="136">
        <v>1.8076808315454414E-5</v>
      </c>
    </row>
    <row r="98" spans="1:37" x14ac:dyDescent="0.35">
      <c r="A98" s="136">
        <v>825</v>
      </c>
      <c r="B98" s="136">
        <v>0</v>
      </c>
      <c r="C98" s="136">
        <v>0</v>
      </c>
      <c r="D98" s="136">
        <v>0</v>
      </c>
      <c r="E98" s="136">
        <v>2.1518188903697084E-5</v>
      </c>
      <c r="F98" s="136">
        <v>3.1041922894928865E-6</v>
      </c>
      <c r="G98" s="136">
        <v>3.5677405516430657E-6</v>
      </c>
      <c r="H98" s="136">
        <v>6.0295739664043557E-3</v>
      </c>
      <c r="I98" s="136">
        <v>4.1241855967086285E-3</v>
      </c>
      <c r="J98" s="136">
        <v>3.5697573927836756E-3</v>
      </c>
      <c r="K98" s="136">
        <v>0</v>
      </c>
      <c r="L98" s="136">
        <v>0</v>
      </c>
      <c r="M98" s="136">
        <v>0</v>
      </c>
      <c r="N98" s="136">
        <v>2.3078281823435757E-6</v>
      </c>
      <c r="O98" s="136">
        <v>2.6396155292333416E-7</v>
      </c>
      <c r="P98" s="136">
        <v>0</v>
      </c>
      <c r="Q98" s="136">
        <v>0</v>
      </c>
      <c r="R98" s="136">
        <v>0</v>
      </c>
      <c r="S98" s="136">
        <v>0</v>
      </c>
      <c r="T98" s="136">
        <v>5.8684843925191681E-5</v>
      </c>
      <c r="U98" s="136">
        <v>1.2642731091007923E-5</v>
      </c>
      <c r="V98" s="136">
        <v>1.1774689871270162E-5</v>
      </c>
      <c r="W98" s="136">
        <v>0</v>
      </c>
      <c r="X98" s="136">
        <v>0</v>
      </c>
      <c r="Y98" s="136">
        <v>1.2728833683766687E-6</v>
      </c>
      <c r="Z98" s="136">
        <v>1.3271114052183586E-3</v>
      </c>
      <c r="AA98" s="136">
        <v>2.2938318798428644E-4</v>
      </c>
      <c r="AB98" s="136">
        <v>1.8848468790988205E-4</v>
      </c>
      <c r="AC98" s="136">
        <v>1.8416707302359653E-4</v>
      </c>
      <c r="AD98" s="136">
        <v>9.3212440555243207E-5</v>
      </c>
      <c r="AE98" s="136">
        <v>4.9811572809966392E-5</v>
      </c>
      <c r="AF98" s="136">
        <v>7.2690001161441356E-6</v>
      </c>
      <c r="AG98" s="136">
        <v>2.4359507607150722E-6</v>
      </c>
      <c r="AH98" s="136">
        <v>9.4029028775414789E-7</v>
      </c>
      <c r="AI98" s="136">
        <v>6.3751613771068048E-5</v>
      </c>
      <c r="AJ98" s="136">
        <v>3.0736255055561725E-5</v>
      </c>
      <c r="AK98" s="136">
        <v>1.9824629764268551E-5</v>
      </c>
    </row>
    <row r="99" spans="1:37" x14ac:dyDescent="0.35">
      <c r="A99" s="136">
        <v>850</v>
      </c>
      <c r="B99" s="151">
        <v>0</v>
      </c>
      <c r="C99" s="136">
        <v>0</v>
      </c>
      <c r="D99" s="136">
        <v>0</v>
      </c>
      <c r="E99" s="136">
        <v>7.7078780465257132E-6</v>
      </c>
      <c r="F99" s="136">
        <v>4.5145492653828877E-6</v>
      </c>
      <c r="G99" s="136">
        <v>4.7115155749450453E-6</v>
      </c>
      <c r="H99" s="136">
        <v>2.7489385780164331E-3</v>
      </c>
      <c r="I99" s="136">
        <v>3.59965530129419E-4</v>
      </c>
      <c r="J99" s="136">
        <v>3.7401365338370009E-3</v>
      </c>
      <c r="K99" s="136">
        <v>0</v>
      </c>
      <c r="L99" s="136">
        <v>0</v>
      </c>
      <c r="M99" s="136">
        <v>0</v>
      </c>
      <c r="N99" s="136">
        <v>7.3891252011658818E-7</v>
      </c>
      <c r="O99" s="136">
        <v>2.2239436762502464E-7</v>
      </c>
      <c r="P99" s="136">
        <v>3.8481050239497499E-7</v>
      </c>
      <c r="Q99" s="136">
        <v>0</v>
      </c>
      <c r="R99" s="136">
        <v>0</v>
      </c>
      <c r="S99" s="136">
        <v>2.954240438930174E-7</v>
      </c>
      <c r="T99" s="136">
        <v>1.4544291773267769E-5</v>
      </c>
      <c r="U99" s="136">
        <v>3.4674044794033159E-6</v>
      </c>
      <c r="V99" s="136">
        <v>1.9102624523836431E-5</v>
      </c>
      <c r="W99" s="136">
        <v>4.2561149641931157E-7</v>
      </c>
      <c r="X99" s="136">
        <v>0</v>
      </c>
      <c r="Y99" s="136">
        <v>8.3179580568787922E-7</v>
      </c>
      <c r="Z99" s="136">
        <v>2.8813009531032858E-4</v>
      </c>
      <c r="AA99" s="136">
        <v>5.1843892812411036E-5</v>
      </c>
      <c r="AB99" s="136">
        <v>3.0841158027409882E-4</v>
      </c>
      <c r="AC99" s="136">
        <v>6.1635650617561876E-5</v>
      </c>
      <c r="AD99" s="136">
        <v>1.687132276937207E-5</v>
      </c>
      <c r="AE99" s="136">
        <v>7.797978023206405E-5</v>
      </c>
      <c r="AF99" s="136">
        <v>2.0408487089434339E-6</v>
      </c>
      <c r="AG99" s="136">
        <v>2.6852032058270072E-7</v>
      </c>
      <c r="AH99" s="136">
        <v>1.6806980892549508E-6</v>
      </c>
      <c r="AI99" s="136">
        <v>1.6286747996325543E-5</v>
      </c>
      <c r="AJ99" s="136">
        <v>3.1904169606705647E-6</v>
      </c>
      <c r="AK99" s="136">
        <v>2.3242947134532514E-5</v>
      </c>
    </row>
    <row r="100" spans="1:37" x14ac:dyDescent="0.35">
      <c r="A100" s="136">
        <v>875</v>
      </c>
      <c r="B100" s="151">
        <v>0</v>
      </c>
      <c r="C100" s="151">
        <v>2.484243090803723E-6</v>
      </c>
      <c r="D100" s="151">
        <v>0</v>
      </c>
      <c r="E100" s="136">
        <v>4.7198312510398623E-6</v>
      </c>
      <c r="F100" s="136">
        <v>1.6701410983713405E-5</v>
      </c>
      <c r="G100" s="136">
        <v>1.0074502801212431E-5</v>
      </c>
      <c r="H100" s="136">
        <v>9.2136703188986334E-4</v>
      </c>
      <c r="I100" s="136">
        <v>3.8108890675606433E-3</v>
      </c>
      <c r="J100" s="136">
        <v>3.7526226476161857E-3</v>
      </c>
      <c r="K100" s="136">
        <v>0</v>
      </c>
      <c r="L100" s="136">
        <v>1.7680810086148657E-6</v>
      </c>
      <c r="M100" s="136">
        <v>1.5274330804863023E-6</v>
      </c>
      <c r="N100" s="136">
        <v>5.9711139647778748E-7</v>
      </c>
      <c r="O100" s="136">
        <v>1.5636467706067229E-6</v>
      </c>
      <c r="P100" s="136">
        <v>8.5728084011520039E-7</v>
      </c>
      <c r="Q100" s="136">
        <v>0</v>
      </c>
      <c r="R100" s="136">
        <v>1.2516717784961359E-6</v>
      </c>
      <c r="S100" s="136">
        <v>1.1163403921556965E-6</v>
      </c>
      <c r="T100" s="136">
        <v>4.9011127118963561E-6</v>
      </c>
      <c r="U100" s="136">
        <v>4.2880640574854427E-5</v>
      </c>
      <c r="V100" s="136">
        <v>3.1965025045725906E-5</v>
      </c>
      <c r="W100" s="136">
        <v>9.8699455266809848E-7</v>
      </c>
      <c r="X100" s="136">
        <v>1.7048958498650134E-6</v>
      </c>
      <c r="Y100" s="136">
        <v>6.5004097511242542E-7</v>
      </c>
      <c r="Z100" s="136">
        <v>9.2987232418789803E-5</v>
      </c>
      <c r="AA100" s="136">
        <v>6.5731188882522397E-4</v>
      </c>
      <c r="AB100" s="136">
        <v>4.8555322979061758E-4</v>
      </c>
      <c r="AC100" s="136">
        <v>1.8485200467375667E-5</v>
      </c>
      <c r="AD100" s="136">
        <v>1.1116833897328895E-4</v>
      </c>
      <c r="AE100" s="136">
        <v>7.455608347727923E-5</v>
      </c>
      <c r="AF100" s="136">
        <v>3.9902746239599748E-7</v>
      </c>
      <c r="AG100" s="136">
        <v>2.613016651083208E-6</v>
      </c>
      <c r="AH100" s="136">
        <v>2.2847826945101288E-6</v>
      </c>
      <c r="AI100" s="136">
        <v>2.8219473997231566E-6</v>
      </c>
      <c r="AJ100" s="136">
        <v>1.8026598991510912E-5</v>
      </c>
      <c r="AK100" s="136">
        <v>1.4731584366485099E-5</v>
      </c>
    </row>
    <row r="101" spans="1:37" x14ac:dyDescent="0.35">
      <c r="A101" s="136">
        <v>900</v>
      </c>
      <c r="B101" s="151">
        <v>2.6941337955606473E-6</v>
      </c>
      <c r="C101" s="151">
        <v>1.5490787292763927E-6</v>
      </c>
      <c r="D101" s="151">
        <v>0</v>
      </c>
      <c r="E101" s="136">
        <v>2.6400324283117043E-5</v>
      </c>
      <c r="F101" s="136">
        <v>1.2741110515005175E-5</v>
      </c>
      <c r="G101" s="136">
        <v>1.5768451083372344E-5</v>
      </c>
      <c r="H101" s="136">
        <v>1.8080598178575886E-3</v>
      </c>
      <c r="I101" s="136">
        <v>1.132769176070023E-3</v>
      </c>
      <c r="J101" s="136">
        <v>2.339125712989444E-3</v>
      </c>
      <c r="K101" s="136">
        <v>5.5405095602859987E-6</v>
      </c>
      <c r="L101" s="136">
        <v>1.1846485669486806E-6</v>
      </c>
      <c r="M101" s="136">
        <v>1.6569068188996637E-6</v>
      </c>
      <c r="N101" s="136">
        <v>1.8875873396649984E-6</v>
      </c>
      <c r="O101" s="136">
        <v>1.0440310050430744E-6</v>
      </c>
      <c r="P101" s="136">
        <v>8.8548826773699345E-7</v>
      </c>
      <c r="Q101" s="136">
        <v>8.5015020600388992E-7</v>
      </c>
      <c r="R101" s="136">
        <v>8.4625572033371568E-7</v>
      </c>
      <c r="S101" s="136">
        <v>1.6907899619586896E-6</v>
      </c>
      <c r="T101" s="136">
        <v>1.5181923467984283E-5</v>
      </c>
      <c r="U101" s="136">
        <v>1.5057664012570275E-5</v>
      </c>
      <c r="V101" s="136">
        <v>2.9863280998814703E-5</v>
      </c>
      <c r="W101" s="136">
        <v>2.2940521132199478E-6</v>
      </c>
      <c r="X101" s="136">
        <v>2.1911903743446953E-6</v>
      </c>
      <c r="Y101" s="136">
        <v>2.6192561769329224E-6</v>
      </c>
      <c r="Z101" s="136">
        <v>2.0405344577786999E-4</v>
      </c>
      <c r="AA101" s="136">
        <v>2.3916931970278501E-4</v>
      </c>
      <c r="AB101" s="136">
        <v>4.550188233972651E-4</v>
      </c>
      <c r="AC101" s="136">
        <v>2.6462685595332718E-5</v>
      </c>
      <c r="AD101" s="136">
        <v>2.9553958570140608E-5</v>
      </c>
      <c r="AE101" s="136">
        <v>4.3774435562684964E-5</v>
      </c>
      <c r="AF101" s="136">
        <v>1.380342403442769E-6</v>
      </c>
      <c r="AG101" s="136">
        <v>9.0569593967239641E-7</v>
      </c>
      <c r="AH101" s="136">
        <v>1.4097278950097713E-6</v>
      </c>
      <c r="AI101" s="136">
        <v>4.8056626289087011E-6</v>
      </c>
      <c r="AJ101" s="136">
        <v>3.4037467241432436E-6</v>
      </c>
      <c r="AK101" s="136">
        <v>3.6543671093412888E-6</v>
      </c>
    </row>
    <row r="102" spans="1:37" x14ac:dyDescent="0.35">
      <c r="A102" s="136">
        <v>925</v>
      </c>
      <c r="B102" s="151">
        <v>8.355425190000613E-6</v>
      </c>
      <c r="C102" s="151">
        <v>4.2267430748300346E-6</v>
      </c>
      <c r="D102" s="151">
        <v>1.0805467426099741E-6</v>
      </c>
      <c r="E102" s="136">
        <v>8.6837263483304818E-5</v>
      </c>
      <c r="F102" s="136">
        <v>5.485351138044437E-5</v>
      </c>
      <c r="G102" s="136">
        <v>2.9333896195138173E-5</v>
      </c>
      <c r="H102" s="136">
        <v>2.9103994103075611E-3</v>
      </c>
      <c r="I102" s="136">
        <v>2.1917136330822868E-3</v>
      </c>
      <c r="J102" s="136">
        <v>2.0529083731354518E-3</v>
      </c>
      <c r="K102" s="136">
        <v>1.1589218068121859E-5</v>
      </c>
      <c r="L102" s="136">
        <v>4.5203526377200551E-6</v>
      </c>
      <c r="M102" s="136">
        <v>2.3417614503690089E-6</v>
      </c>
      <c r="N102" s="136">
        <v>7.4403370348521338E-6</v>
      </c>
      <c r="O102" s="136">
        <v>3.8688117017358896E-6</v>
      </c>
      <c r="P102" s="136">
        <v>1.5845504846472441E-6</v>
      </c>
      <c r="Q102" s="136">
        <v>3.5810911882062488E-6</v>
      </c>
      <c r="R102" s="136">
        <v>4.1126917546154694E-6</v>
      </c>
      <c r="S102" s="136">
        <v>3.6772055705374994E-6</v>
      </c>
      <c r="T102" s="136">
        <v>2.4203831367996244E-5</v>
      </c>
      <c r="U102" s="136">
        <v>3.4493471922087844E-5</v>
      </c>
      <c r="V102" s="136">
        <v>3.2164439538352261E-5</v>
      </c>
      <c r="W102" s="136">
        <v>4.3149823370693178E-6</v>
      </c>
      <c r="X102" s="136">
        <v>1.0548958639007033E-5</v>
      </c>
      <c r="Y102" s="136">
        <v>7.1730080109110049E-6</v>
      </c>
      <c r="Z102" s="136">
        <v>2.8092977759729452E-4</v>
      </c>
      <c r="AA102" s="136">
        <v>5.020669222406646E-4</v>
      </c>
      <c r="AB102" s="136">
        <v>4.3277243062274357E-4</v>
      </c>
      <c r="AC102" s="136">
        <v>3.606715058578478E-5</v>
      </c>
      <c r="AD102" s="136">
        <v>4.7860181885747355E-5</v>
      </c>
      <c r="AE102" s="136">
        <v>4.0662075264983351E-5</v>
      </c>
      <c r="AF102" s="136">
        <v>3.0338059463708287E-6</v>
      </c>
      <c r="AG102" s="136">
        <v>1.8284594227935031E-6</v>
      </c>
      <c r="AH102" s="136">
        <v>9.521417521234828E-7</v>
      </c>
      <c r="AI102" s="136">
        <v>5.9859222449424287E-6</v>
      </c>
      <c r="AJ102" s="136">
        <v>3.3454126754376502E-6</v>
      </c>
      <c r="AK102" s="136">
        <v>2.4972499340128208E-6</v>
      </c>
    </row>
    <row r="103" spans="1:37" x14ac:dyDescent="0.35">
      <c r="A103" s="136">
        <v>950</v>
      </c>
      <c r="B103" s="151">
        <v>1.2650960675109954E-5</v>
      </c>
      <c r="C103" s="151">
        <v>6.0221519914901802E-6</v>
      </c>
      <c r="D103" s="151">
        <v>1.9041644344624614E-6</v>
      </c>
      <c r="E103" s="136">
        <v>1.0673647852527591E-4</v>
      </c>
      <c r="F103" s="136">
        <v>5.5184483315670328E-5</v>
      </c>
      <c r="G103" s="136">
        <v>5.1967658144328281E-5</v>
      </c>
      <c r="H103" s="136">
        <v>2.1586042498875787E-3</v>
      </c>
      <c r="I103" s="136">
        <v>1.0510369177575848E-3</v>
      </c>
      <c r="J103" s="136">
        <v>1.7214678966025832E-3</v>
      </c>
      <c r="K103" s="136">
        <v>1.3183754050435008E-5</v>
      </c>
      <c r="L103" s="136">
        <v>1.5214339950398285E-6</v>
      </c>
      <c r="M103" s="136">
        <v>2.546377506750164E-6</v>
      </c>
      <c r="N103" s="136">
        <v>9.7997501918509725E-6</v>
      </c>
      <c r="O103" s="136">
        <v>5.6032946287630951E-6</v>
      </c>
      <c r="P103" s="136">
        <v>2.5420941547763192E-6</v>
      </c>
      <c r="Q103" s="136">
        <v>5.835052119105602E-6</v>
      </c>
      <c r="R103" s="136">
        <v>4.0711251389842855E-6</v>
      </c>
      <c r="S103" s="136">
        <v>5.921020840824185E-6</v>
      </c>
      <c r="T103" s="136">
        <v>2.2793894452037387E-5</v>
      </c>
      <c r="U103" s="136">
        <v>1.6997364909066092E-5</v>
      </c>
      <c r="V103" s="136">
        <v>2.76950746122815E-5</v>
      </c>
      <c r="W103" s="136">
        <v>8.1424048346214119E-6</v>
      </c>
      <c r="X103" s="136">
        <v>1.0249150197938757E-5</v>
      </c>
      <c r="Y103" s="136">
        <v>4.978982237684904E-6</v>
      </c>
      <c r="Z103" s="136">
        <v>1.7158533116131566E-4</v>
      </c>
      <c r="AA103" s="136">
        <v>2.73286847392856E-4</v>
      </c>
      <c r="AB103" s="136">
        <v>3.4561509109286222E-4</v>
      </c>
      <c r="AC103" s="136">
        <v>2.7091518082650404E-5</v>
      </c>
      <c r="AD103" s="136">
        <v>3.4460310173743608E-5</v>
      </c>
      <c r="AE103" s="136">
        <v>2.4499042967148543E-5</v>
      </c>
      <c r="AF103" s="136">
        <v>2.6971863839938369E-6</v>
      </c>
      <c r="AG103" s="136">
        <v>1.2310404649373762E-6</v>
      </c>
      <c r="AH103" s="136">
        <v>6.2051051975282443E-7</v>
      </c>
      <c r="AI103" s="136">
        <v>5.0213040697211612E-6</v>
      </c>
      <c r="AJ103" s="136">
        <v>3.1122914840733758E-6</v>
      </c>
      <c r="AK103" s="136">
        <v>1.0780555358840257E-6</v>
      </c>
    </row>
    <row r="104" spans="1:37" x14ac:dyDescent="0.35">
      <c r="A104" s="136">
        <v>975</v>
      </c>
      <c r="B104" s="151">
        <v>6.3050349765120276E-6</v>
      </c>
      <c r="C104" s="151">
        <v>1.7094582929805071E-6</v>
      </c>
      <c r="D104" s="151">
        <v>2.2419000519406923E-6</v>
      </c>
      <c r="E104" s="136">
        <v>1.6379110592997949E-4</v>
      </c>
      <c r="F104" s="136">
        <v>2.2265151620989762E-5</v>
      </c>
      <c r="G104" s="136">
        <v>1.0984946649112342E-4</v>
      </c>
      <c r="H104" s="136">
        <v>2.2863192534655357E-3</v>
      </c>
      <c r="I104" s="136">
        <v>3.2801574873396071E-4</v>
      </c>
      <c r="J104" s="136">
        <v>1.3861800361027498E-3</v>
      </c>
      <c r="K104" s="136">
        <v>1.7022329520770646E-5</v>
      </c>
      <c r="L104" s="136">
        <v>1.0747001968116066E-6</v>
      </c>
      <c r="M104" s="136">
        <v>2.9230037904543957E-6</v>
      </c>
      <c r="N104" s="136">
        <v>9.1614789952725528E-6</v>
      </c>
      <c r="O104" s="136">
        <v>2.9102337075620471E-6</v>
      </c>
      <c r="P104" s="136">
        <v>4.3215118571605078E-6</v>
      </c>
      <c r="Q104" s="136">
        <v>9.0265579912642115E-6</v>
      </c>
      <c r="R104" s="136">
        <v>2.013963519631796E-6</v>
      </c>
      <c r="S104" s="136">
        <v>8.6007802354684824E-6</v>
      </c>
      <c r="T104" s="136">
        <v>2.5476864616739073E-5</v>
      </c>
      <c r="U104" s="136">
        <v>4.6513477092151049E-6</v>
      </c>
      <c r="V104" s="136">
        <v>1.7950634652017791E-5</v>
      </c>
      <c r="W104" s="136">
        <v>1.2514617679665148E-5</v>
      </c>
      <c r="X104" s="136">
        <v>3.8648815028608041E-6</v>
      </c>
      <c r="Y104" s="136">
        <v>3.9673189647153887E-6</v>
      </c>
      <c r="Z104" s="136">
        <v>1.3665137692377973E-4</v>
      </c>
      <c r="AA104" s="136">
        <v>6.3527151255444276E-5</v>
      </c>
      <c r="AB104" s="136">
        <v>2.3087457240499802E-4</v>
      </c>
      <c r="AC104" s="136">
        <v>1.623205986767755E-5</v>
      </c>
      <c r="AD104" s="136">
        <v>1.0264786373088827E-5</v>
      </c>
      <c r="AE104" s="136">
        <v>1.7461986518309033E-5</v>
      </c>
      <c r="AF104" s="136">
        <v>3.991963582296433E-6</v>
      </c>
      <c r="AG104" s="136">
        <v>4.018687381964503E-7</v>
      </c>
      <c r="AH104" s="136">
        <v>7.7548114439986469E-7</v>
      </c>
      <c r="AI104" s="136">
        <v>5.1772363066248633E-6</v>
      </c>
      <c r="AJ104" s="136">
        <v>1.3777086140899334E-6</v>
      </c>
      <c r="AK104" s="136">
        <v>1.5011214829112377E-6</v>
      </c>
    </row>
    <row r="105" spans="1:37" x14ac:dyDescent="0.35">
      <c r="A105" s="136">
        <v>1000</v>
      </c>
      <c r="B105" s="151">
        <v>1.0145109767485429E-6</v>
      </c>
      <c r="C105" s="151">
        <v>9.0367765100757867E-7</v>
      </c>
      <c r="D105" s="151">
        <v>2.1734582184631088E-6</v>
      </c>
      <c r="E105" s="136">
        <v>9.6164125682367477E-5</v>
      </c>
      <c r="F105" s="136">
        <v>1.4620640935825064E-5</v>
      </c>
      <c r="G105" s="136">
        <v>1.956411292588308E-4</v>
      </c>
      <c r="H105" s="136">
        <v>1.0348976990834124E-3</v>
      </c>
      <c r="I105" s="136">
        <v>8.8136694246635709E-5</v>
      </c>
      <c r="J105" s="136">
        <v>1.5983713438436221E-3</v>
      </c>
      <c r="K105" s="136">
        <v>7.5574331345509119E-6</v>
      </c>
      <c r="L105" s="136">
        <v>0</v>
      </c>
      <c r="M105" s="136">
        <v>5.2647374170607054E-6</v>
      </c>
      <c r="N105" s="136">
        <v>2.364596865474785E-6</v>
      </c>
      <c r="O105" s="136">
        <v>2.1121210851373996E-6</v>
      </c>
      <c r="P105" s="136">
        <v>6.1842115372587887E-6</v>
      </c>
      <c r="Q105" s="136">
        <v>6.7858427335344568E-6</v>
      </c>
      <c r="R105" s="136">
        <v>1.7363986289248085E-6</v>
      </c>
      <c r="S105" s="136">
        <v>1.0089034679324893E-5</v>
      </c>
      <c r="T105" s="136">
        <v>1.206724700415218E-5</v>
      </c>
      <c r="U105" s="136">
        <v>2.1891733560960506E-6</v>
      </c>
      <c r="V105" s="136">
        <v>1.6477894632476846E-5</v>
      </c>
      <c r="W105" s="136">
        <v>1.0135462100507789E-5</v>
      </c>
      <c r="X105" s="136">
        <v>2.0110691765639741E-6</v>
      </c>
      <c r="Y105" s="136">
        <v>7.0798679626307837E-7</v>
      </c>
      <c r="Z105" s="136">
        <v>4.6510325252534446E-5</v>
      </c>
      <c r="AA105" s="136">
        <v>1.4534786445214583E-5</v>
      </c>
      <c r="AB105" s="136">
        <v>1.428146658300792E-4</v>
      </c>
      <c r="AC105" s="136">
        <v>3.5191444452070581E-6</v>
      </c>
      <c r="AD105" s="136">
        <v>3.7702426210253249E-6</v>
      </c>
      <c r="AE105" s="136">
        <v>2.009676145479442E-6</v>
      </c>
      <c r="AF105" s="136">
        <v>1.7898435959279736E-6</v>
      </c>
      <c r="AG105" s="136">
        <v>1.3918976771761808E-7</v>
      </c>
      <c r="AH105" s="136">
        <v>4.7273065907732032E-7</v>
      </c>
      <c r="AI105" s="136">
        <v>2.5830815870930022E-6</v>
      </c>
      <c r="AJ105" s="136">
        <v>3.6890922831084626E-7</v>
      </c>
      <c r="AK105" s="136">
        <v>9.6541964704945266E-7</v>
      </c>
    </row>
    <row r="106" spans="1:37" x14ac:dyDescent="0.35">
      <c r="A106" s="136">
        <v>1025</v>
      </c>
      <c r="B106" s="136">
        <v>0</v>
      </c>
      <c r="C106" s="151">
        <v>0</v>
      </c>
      <c r="D106" s="151">
        <v>2.9529004373621785E-6</v>
      </c>
      <c r="E106" s="136">
        <v>1.1526915459340313E-4</v>
      </c>
      <c r="F106" s="136">
        <v>1.2827156304096479E-5</v>
      </c>
      <c r="G106" s="136">
        <v>4.313524273175252E-4</v>
      </c>
      <c r="H106" s="136">
        <v>6.5908267063337833E-4</v>
      </c>
      <c r="I106" s="136">
        <v>5.9970324509937642E-5</v>
      </c>
      <c r="J106" s="136">
        <v>1.8207886033530438E-3</v>
      </c>
      <c r="K106" s="136">
        <v>3.2105084952004207E-6</v>
      </c>
      <c r="L106" s="136">
        <v>0</v>
      </c>
      <c r="M106" s="136">
        <v>1.1871770036993009E-5</v>
      </c>
      <c r="N106" s="136">
        <v>5.0255223345658613E-7</v>
      </c>
      <c r="O106" s="136">
        <v>2.9665614053021863E-7</v>
      </c>
      <c r="P106" s="136">
        <v>1.3272234589287763E-5</v>
      </c>
      <c r="Q106" s="136">
        <v>6.4777039192629336E-6</v>
      </c>
      <c r="R106" s="136">
        <v>1.0579632779466279E-6</v>
      </c>
      <c r="S106" s="136">
        <v>1.7131139539768994E-5</v>
      </c>
      <c r="T106" s="136">
        <v>6.7050106605106324E-6</v>
      </c>
      <c r="U106" s="136">
        <v>8.1878564291829617E-7</v>
      </c>
      <c r="V106" s="136">
        <v>1.6050909445112785E-5</v>
      </c>
      <c r="W106" s="136">
        <v>1.1700068239441705E-5</v>
      </c>
      <c r="X106" s="136">
        <v>2.6525498475062387E-7</v>
      </c>
      <c r="Y106" s="136">
        <v>2.9064461532692441E-7</v>
      </c>
      <c r="Z106" s="136">
        <v>2.2267774258665084E-5</v>
      </c>
      <c r="AA106" s="136">
        <v>3.0213467744810917E-6</v>
      </c>
      <c r="AB106" s="136">
        <v>1.5058807733552517E-4</v>
      </c>
      <c r="AC106" s="136">
        <v>2.3845063853426477E-6</v>
      </c>
      <c r="AD106" s="136">
        <v>6.1191822060610199E-7</v>
      </c>
      <c r="AE106" s="136">
        <v>1.3923104725121716E-5</v>
      </c>
      <c r="AF106" s="136">
        <v>1.9325867397946742E-6</v>
      </c>
      <c r="AG106" s="136">
        <v>0</v>
      </c>
      <c r="AH106" s="136">
        <v>0</v>
      </c>
      <c r="AI106" s="136">
        <v>0</v>
      </c>
      <c r="AJ106" s="136">
        <v>0</v>
      </c>
      <c r="AK106" s="136">
        <v>1.3155014062962211E-6</v>
      </c>
    </row>
    <row r="107" spans="1:37" x14ac:dyDescent="0.35">
      <c r="A107" s="136">
        <v>1050</v>
      </c>
      <c r="B107" s="136">
        <v>0</v>
      </c>
      <c r="C107" s="151">
        <v>0</v>
      </c>
      <c r="D107" s="151">
        <v>0</v>
      </c>
      <c r="E107" s="136">
        <v>1.0209451883764012E-4</v>
      </c>
      <c r="F107" s="136">
        <v>0</v>
      </c>
      <c r="G107" s="136">
        <v>4.468960370353623E-5</v>
      </c>
      <c r="H107" s="136">
        <v>4.7235404966566386E-4</v>
      </c>
      <c r="I107" s="136">
        <v>1.8601492577074371E-6</v>
      </c>
      <c r="J107" s="136">
        <v>1.3128994731185278E-4</v>
      </c>
      <c r="K107" s="136">
        <v>1.8114870397167803E-6</v>
      </c>
      <c r="L107" s="136">
        <v>0</v>
      </c>
      <c r="M107" s="136">
        <v>2.3439568980991749E-6</v>
      </c>
      <c r="N107" s="136">
        <v>6.9340209167464455E-7</v>
      </c>
      <c r="O107" s="136">
        <v>0</v>
      </c>
      <c r="P107" s="136">
        <v>2.2923894923597199E-6</v>
      </c>
      <c r="Q107" s="136">
        <v>5.9382576845590652E-6</v>
      </c>
      <c r="R107" s="136">
        <v>0</v>
      </c>
      <c r="S107" s="136">
        <v>3.1008939947460339E-6</v>
      </c>
      <c r="T107" s="136">
        <v>6.1494559922396872E-6</v>
      </c>
      <c r="U107" s="136">
        <v>0</v>
      </c>
      <c r="V107" s="136">
        <v>1.7418659409932117E-6</v>
      </c>
      <c r="W107" s="136">
        <v>1.4868205544214204E-6</v>
      </c>
      <c r="X107" s="136">
        <v>0</v>
      </c>
      <c r="Y107" s="136">
        <v>0</v>
      </c>
      <c r="Z107" s="136">
        <v>1.6130065864317526E-5</v>
      </c>
      <c r="AA107" s="136">
        <v>2.3390439285037039E-6</v>
      </c>
      <c r="AB107" s="136">
        <v>7.3886316926314521E-6</v>
      </c>
      <c r="AC107" s="136">
        <v>0</v>
      </c>
      <c r="AD107" s="136">
        <v>0</v>
      </c>
      <c r="AE107" s="136">
        <v>1.0107592240006533E-6</v>
      </c>
      <c r="AF107" s="136">
        <v>0</v>
      </c>
      <c r="AG107" s="136">
        <v>0</v>
      </c>
      <c r="AH107" s="136">
        <v>0</v>
      </c>
      <c r="AI107" s="136">
        <v>0</v>
      </c>
      <c r="AJ107" s="136">
        <v>0</v>
      </c>
      <c r="AK107" s="136">
        <v>0</v>
      </c>
    </row>
    <row r="108" spans="1:37" x14ac:dyDescent="0.35">
      <c r="A108" s="136">
        <v>1075</v>
      </c>
      <c r="B108" s="136">
        <v>0</v>
      </c>
      <c r="C108" s="151">
        <v>0</v>
      </c>
      <c r="D108" s="151">
        <v>0</v>
      </c>
      <c r="E108" s="136">
        <v>1.2279495984196279E-4</v>
      </c>
      <c r="F108" s="136">
        <v>0</v>
      </c>
      <c r="G108" s="136">
        <v>9.9733932902431214E-6</v>
      </c>
      <c r="H108" s="136">
        <v>1.1799336578809268E-3</v>
      </c>
      <c r="I108" s="136">
        <v>2.5601717605653686E-5</v>
      </c>
      <c r="J108" s="136">
        <v>1.1492284094335311E-5</v>
      </c>
      <c r="K108" s="136">
        <v>0</v>
      </c>
      <c r="L108" s="136">
        <v>0</v>
      </c>
      <c r="M108" s="136">
        <v>2.7503619812999166E-6</v>
      </c>
      <c r="N108" s="136">
        <v>0</v>
      </c>
      <c r="O108" s="136">
        <v>0</v>
      </c>
      <c r="P108" s="136">
        <v>1.913946877007889E-7</v>
      </c>
      <c r="Q108" s="136">
        <v>6.1106538449920336E-6</v>
      </c>
      <c r="R108" s="136">
        <v>0</v>
      </c>
      <c r="S108" s="136">
        <v>1.1894776825183856E-6</v>
      </c>
      <c r="T108" s="136">
        <v>1.9664955322368808E-6</v>
      </c>
      <c r="U108" s="136">
        <v>0</v>
      </c>
      <c r="V108" s="136">
        <v>0</v>
      </c>
      <c r="W108" s="136">
        <v>0</v>
      </c>
      <c r="X108" s="136">
        <v>0</v>
      </c>
      <c r="Y108" s="136">
        <v>0</v>
      </c>
      <c r="Z108" s="136">
        <v>1.5163608394410272E-5</v>
      </c>
      <c r="AA108" s="136">
        <v>2.4986023874536916E-6</v>
      </c>
      <c r="AB108" s="136">
        <v>8.2258131426304423E-7</v>
      </c>
      <c r="AC108" s="136">
        <v>0</v>
      </c>
      <c r="AD108" s="136">
        <v>0</v>
      </c>
      <c r="AE108" s="136">
        <v>0</v>
      </c>
      <c r="AF108" s="136">
        <v>0</v>
      </c>
      <c r="AG108" s="136">
        <v>0</v>
      </c>
      <c r="AH108" s="136">
        <v>0</v>
      </c>
      <c r="AI108" s="136">
        <v>0</v>
      </c>
      <c r="AJ108" s="136">
        <v>0</v>
      </c>
      <c r="AK108" s="136">
        <v>0</v>
      </c>
    </row>
    <row r="109" spans="1:37" x14ac:dyDescent="0.35">
      <c r="A109" s="136">
        <v>1100</v>
      </c>
      <c r="B109" s="136">
        <v>0</v>
      </c>
      <c r="C109" s="136">
        <v>0</v>
      </c>
      <c r="D109" s="151">
        <v>0</v>
      </c>
      <c r="E109" s="136">
        <v>1.6176516197925411E-4</v>
      </c>
      <c r="F109" s="136">
        <v>0</v>
      </c>
      <c r="G109" s="136">
        <v>1.5575692167320428E-6</v>
      </c>
      <c r="H109" s="136">
        <v>4.1207855987574773E-4</v>
      </c>
      <c r="I109" s="136">
        <v>0</v>
      </c>
      <c r="J109" s="136">
        <v>5.3373366885710415E-6</v>
      </c>
      <c r="K109" s="136">
        <v>0</v>
      </c>
      <c r="L109" s="136">
        <v>0</v>
      </c>
      <c r="M109" s="136">
        <v>1.3409682931712485E-6</v>
      </c>
      <c r="N109" s="136">
        <v>0</v>
      </c>
      <c r="O109" s="136">
        <v>0</v>
      </c>
      <c r="P109" s="136">
        <v>0</v>
      </c>
      <c r="Q109" s="136">
        <v>7.950085927733377E-6</v>
      </c>
      <c r="R109" s="136">
        <v>0</v>
      </c>
      <c r="S109" s="136">
        <v>0</v>
      </c>
      <c r="T109" s="136">
        <v>1.5134813408199042E-6</v>
      </c>
      <c r="U109" s="136">
        <v>0</v>
      </c>
      <c r="V109" s="136">
        <v>0</v>
      </c>
      <c r="W109" s="136">
        <v>0</v>
      </c>
      <c r="X109" s="136">
        <v>0</v>
      </c>
      <c r="Y109" s="136">
        <v>0</v>
      </c>
      <c r="Z109" s="136">
        <v>1.3354653418525477E-5</v>
      </c>
      <c r="AA109" s="136">
        <v>0</v>
      </c>
      <c r="AB109" s="136">
        <v>0</v>
      </c>
      <c r="AC109" s="136">
        <v>0</v>
      </c>
      <c r="AD109" s="136">
        <v>0</v>
      </c>
      <c r="AE109" s="136">
        <v>0</v>
      </c>
      <c r="AF109" s="136">
        <v>0</v>
      </c>
      <c r="AG109" s="136">
        <v>0</v>
      </c>
      <c r="AH109" s="136">
        <v>0</v>
      </c>
      <c r="AI109" s="136">
        <v>0</v>
      </c>
      <c r="AJ109" s="136">
        <v>0</v>
      </c>
      <c r="AK109" s="136">
        <v>0</v>
      </c>
    </row>
  </sheetData>
  <mergeCells count="54">
    <mergeCell ref="AL4:AN4"/>
    <mergeCell ref="AL36:AN36"/>
    <mergeCell ref="AL62:AN62"/>
    <mergeCell ref="AD4:AF4"/>
    <mergeCell ref="AD6:AF6"/>
    <mergeCell ref="AD36:AF36"/>
    <mergeCell ref="AH4:AJ4"/>
    <mergeCell ref="AH6:AJ6"/>
    <mergeCell ref="AH36:AJ36"/>
    <mergeCell ref="V4:X4"/>
    <mergeCell ref="V62:X62"/>
    <mergeCell ref="V36:X36"/>
    <mergeCell ref="Z4:AB4"/>
    <mergeCell ref="Z6:AB6"/>
    <mergeCell ref="Z36:AB36"/>
    <mergeCell ref="Z62:AB62"/>
    <mergeCell ref="A35:B35"/>
    <mergeCell ref="A5:B5"/>
    <mergeCell ref="A61:B61"/>
    <mergeCell ref="R3:T4"/>
    <mergeCell ref="R6:T6"/>
    <mergeCell ref="R36:T36"/>
    <mergeCell ref="N4:P4"/>
    <mergeCell ref="J4:L4"/>
    <mergeCell ref="J6:L6"/>
    <mergeCell ref="F4:H4"/>
    <mergeCell ref="J36:L36"/>
    <mergeCell ref="F36:H36"/>
    <mergeCell ref="F6:H6"/>
    <mergeCell ref="B87:D87"/>
    <mergeCell ref="E87:G87"/>
    <mergeCell ref="H87:J87"/>
    <mergeCell ref="K87:M87"/>
    <mergeCell ref="N87:P87"/>
    <mergeCell ref="AP5:AZ5"/>
    <mergeCell ref="F62:H62"/>
    <mergeCell ref="J62:L62"/>
    <mergeCell ref="N36:P36"/>
    <mergeCell ref="N62:P62"/>
    <mergeCell ref="AP30:AX30"/>
    <mergeCell ref="AP36:AX36"/>
    <mergeCell ref="AP62:AX62"/>
    <mergeCell ref="N6:P6"/>
    <mergeCell ref="R62:T62"/>
    <mergeCell ref="V6:X6"/>
    <mergeCell ref="AH62:AJ62"/>
    <mergeCell ref="AL6:AN6"/>
    <mergeCell ref="AI87:AK87"/>
    <mergeCell ref="AF87:AH87"/>
    <mergeCell ref="AC87:AE87"/>
    <mergeCell ref="Q87:S87"/>
    <mergeCell ref="T87:V87"/>
    <mergeCell ref="W87:Y87"/>
    <mergeCell ref="Z87:AB8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A01D5-0832-4189-9254-1FCC8BC08028}">
  <dimension ref="A1:BS231"/>
  <sheetViews>
    <sheetView zoomScale="55" zoomScaleNormal="55" workbookViewId="0">
      <selection activeCell="B1" sqref="B1:D1"/>
    </sheetView>
  </sheetViews>
  <sheetFormatPr baseColWidth="10" defaultRowHeight="12.5" x14ac:dyDescent="0.25"/>
  <cols>
    <col min="1" max="1" width="10.90625" style="1"/>
    <col min="2" max="2" width="16.1796875" style="1" bestFit="1" customWidth="1"/>
    <col min="3" max="3" width="16.7265625" style="1" bestFit="1" customWidth="1"/>
    <col min="4" max="4" width="22.453125" style="1" bestFit="1" customWidth="1"/>
    <col min="5" max="5" width="15" style="1" customWidth="1"/>
    <col min="6" max="6" width="27.81640625" style="1" bestFit="1" customWidth="1"/>
    <col min="7" max="7" width="34.453125" style="1" bestFit="1" customWidth="1"/>
    <col min="8" max="8" width="23.1796875" style="1" bestFit="1" customWidth="1"/>
    <col min="9" max="9" width="11.453125" style="1" customWidth="1"/>
    <col min="10" max="10" width="18.26953125" style="1" bestFit="1" customWidth="1"/>
    <col min="11" max="11" width="19.7265625" style="1" customWidth="1"/>
    <col min="12" max="12" width="14.26953125" style="1" customWidth="1"/>
    <col min="13" max="13" width="11.453125" style="1" customWidth="1"/>
    <col min="14" max="14" width="23.1796875" style="1" bestFit="1" customWidth="1"/>
    <col min="15" max="15" width="10" style="1" customWidth="1"/>
    <col min="16" max="16" width="18.1796875" style="1" bestFit="1" customWidth="1"/>
    <col min="17" max="17" width="18.453125" style="1" bestFit="1" customWidth="1"/>
    <col min="18" max="18" width="11.81640625" style="1" bestFit="1" customWidth="1"/>
    <col min="19" max="19" width="12.7265625" style="1" bestFit="1" customWidth="1"/>
    <col min="20" max="20" width="11.81640625" style="1" bestFit="1" customWidth="1"/>
    <col min="21" max="21" width="12.7265625" style="1" bestFit="1" customWidth="1"/>
    <col min="22" max="22" width="11.81640625" style="1" bestFit="1" customWidth="1"/>
    <col min="23" max="23" width="10" style="1" customWidth="1"/>
    <col min="24" max="25" width="18.453125" style="1" bestFit="1" customWidth="1"/>
    <col min="26" max="28" width="10" style="1" customWidth="1"/>
    <col min="29" max="30" width="17" style="1" bestFit="1" customWidth="1"/>
    <col min="31" max="16384" width="10.90625" style="1"/>
  </cols>
  <sheetData>
    <row r="1" spans="2:71" ht="20.5" thickBot="1" x14ac:dyDescent="0.35">
      <c r="B1" s="276" t="s">
        <v>549</v>
      </c>
      <c r="C1" s="277"/>
      <c r="D1" s="278"/>
      <c r="E1" s="69"/>
      <c r="M1" s="264" t="s">
        <v>536</v>
      </c>
      <c r="N1" s="265"/>
      <c r="O1" s="265"/>
      <c r="P1" s="265"/>
      <c r="Q1" s="266"/>
      <c r="R1" s="19"/>
      <c r="S1" s="19"/>
      <c r="T1" s="19"/>
      <c r="U1" s="19"/>
      <c r="V1" s="121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21"/>
      <c r="AO1" s="121"/>
      <c r="AR1" s="19"/>
      <c r="AS1" s="19"/>
      <c r="AT1" s="19"/>
      <c r="AU1" s="19"/>
      <c r="AV1" s="19"/>
      <c r="AW1" s="19"/>
      <c r="AX1" s="19"/>
      <c r="AY1" s="19"/>
      <c r="AZ1" s="19"/>
      <c r="BA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</row>
    <row r="2" spans="2:71" ht="18" x14ac:dyDescent="0.35">
      <c r="B2" s="271" t="s">
        <v>71</v>
      </c>
      <c r="C2" s="129">
        <v>398</v>
      </c>
      <c r="D2" s="130" t="s">
        <v>533</v>
      </c>
      <c r="G2" s="18"/>
      <c r="H2" s="18"/>
      <c r="I2" s="18"/>
      <c r="J2" s="18"/>
      <c r="K2" s="18"/>
      <c r="L2" s="18"/>
      <c r="M2" s="273" t="s">
        <v>19</v>
      </c>
      <c r="N2" s="16"/>
      <c r="O2" s="120"/>
      <c r="P2" s="119"/>
      <c r="Q2" s="118" t="s">
        <v>45</v>
      </c>
      <c r="R2" s="18"/>
      <c r="S2" s="18"/>
      <c r="T2" s="117"/>
      <c r="U2" s="117"/>
      <c r="V2" s="112"/>
      <c r="AC2" s="18"/>
      <c r="AD2" s="18"/>
      <c r="AE2" s="18"/>
      <c r="AF2" s="18"/>
      <c r="AG2" s="18"/>
      <c r="AH2" s="19"/>
      <c r="AI2" s="19"/>
      <c r="AJ2" s="19"/>
      <c r="AK2" s="19"/>
      <c r="AL2" s="19"/>
      <c r="AM2" s="19"/>
      <c r="AN2" s="19"/>
      <c r="AO2" s="19"/>
      <c r="AP2" s="117"/>
      <c r="AQ2" s="73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17"/>
      <c r="BC2" s="117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</row>
    <row r="3" spans="2:71" ht="18.5" thickBot="1" x14ac:dyDescent="0.45">
      <c r="B3" s="272"/>
      <c r="C3" s="129">
        <v>753</v>
      </c>
      <c r="D3" s="131" t="s">
        <v>44</v>
      </c>
      <c r="G3" s="18"/>
      <c r="H3" s="112"/>
      <c r="I3" s="112"/>
      <c r="J3" s="112"/>
      <c r="K3" s="112"/>
      <c r="L3" s="112"/>
      <c r="M3" s="274"/>
      <c r="N3" s="116"/>
      <c r="O3" s="115"/>
      <c r="P3" s="114"/>
      <c r="Q3" s="113" t="s">
        <v>31</v>
      </c>
      <c r="R3" s="112"/>
      <c r="S3" s="112"/>
      <c r="T3" s="28"/>
      <c r="U3" s="27"/>
      <c r="V3" s="112"/>
      <c r="AC3" s="18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7"/>
      <c r="AQ3" s="73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8"/>
      <c r="BC3" s="27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</row>
    <row r="4" spans="2:71" x14ac:dyDescent="0.25">
      <c r="B4" s="13">
        <v>0.55000000000000004</v>
      </c>
      <c r="C4" s="111"/>
      <c r="G4" s="25"/>
      <c r="H4" s="79"/>
      <c r="M4" s="13">
        <v>0.55000000000000004</v>
      </c>
      <c r="N4" s="25"/>
      <c r="O4" s="6"/>
      <c r="P4" s="110"/>
      <c r="Q4" s="87"/>
      <c r="R4" s="260" t="s">
        <v>43</v>
      </c>
      <c r="S4" s="74"/>
      <c r="T4" s="101"/>
      <c r="U4" s="101"/>
      <c r="V4" s="74"/>
      <c r="AC4" s="25"/>
      <c r="AD4" s="25"/>
      <c r="AE4" s="25"/>
      <c r="AF4" s="25"/>
      <c r="AG4" s="25"/>
      <c r="AH4" s="24"/>
      <c r="AI4" s="24"/>
      <c r="AJ4" s="24"/>
      <c r="AK4" s="24"/>
      <c r="AL4" s="24"/>
      <c r="AM4" s="24"/>
      <c r="AN4" s="25"/>
      <c r="AO4" s="25"/>
      <c r="AP4" s="24"/>
      <c r="AQ4" s="79"/>
      <c r="AR4" s="24"/>
      <c r="AS4" s="24"/>
      <c r="AT4" s="24"/>
      <c r="AU4" s="24"/>
      <c r="AV4" s="24"/>
      <c r="AW4" s="24"/>
      <c r="AX4" s="24"/>
      <c r="AY4" s="24"/>
      <c r="AZ4" s="25"/>
      <c r="BA4" s="25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5"/>
      <c r="BS4" s="25"/>
    </row>
    <row r="5" spans="2:71" x14ac:dyDescent="0.25">
      <c r="B5" s="12">
        <v>0.6</v>
      </c>
      <c r="C5" s="109"/>
      <c r="G5" s="25"/>
      <c r="H5" s="79"/>
      <c r="M5" s="12">
        <v>0.6</v>
      </c>
      <c r="N5" s="25"/>
      <c r="O5" s="6"/>
      <c r="P5" s="85"/>
      <c r="Q5" s="81">
        <v>0.6324074074074072</v>
      </c>
      <c r="R5" s="260"/>
      <c r="S5" s="74"/>
      <c r="T5" s="101"/>
      <c r="U5" s="101"/>
      <c r="V5" s="74"/>
      <c r="AC5" s="25"/>
      <c r="AD5" s="25"/>
      <c r="AE5" s="25"/>
      <c r="AF5" s="25"/>
      <c r="AG5" s="25"/>
      <c r="AH5" s="24"/>
      <c r="AI5" s="24"/>
      <c r="AJ5" s="24"/>
      <c r="AK5" s="24"/>
      <c r="AL5" s="24"/>
      <c r="AM5" s="24"/>
      <c r="AN5" s="25"/>
      <c r="AO5" s="25"/>
      <c r="AP5" s="24"/>
      <c r="AQ5" s="79"/>
      <c r="AR5" s="24"/>
      <c r="AS5" s="24"/>
      <c r="AT5" s="24"/>
      <c r="AU5" s="24"/>
      <c r="AV5" s="24"/>
      <c r="AW5" s="24"/>
      <c r="AX5" s="24"/>
      <c r="AY5" s="24"/>
      <c r="AZ5" s="25"/>
      <c r="BA5" s="25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5"/>
      <c r="BS5" s="25"/>
    </row>
    <row r="6" spans="2:71" ht="18" thickBot="1" x14ac:dyDescent="0.3">
      <c r="B6" s="125">
        <v>0.65</v>
      </c>
      <c r="C6" s="126">
        <v>29.06</v>
      </c>
      <c r="G6" s="25"/>
      <c r="H6" s="79"/>
      <c r="M6" s="12">
        <v>0.65</v>
      </c>
      <c r="N6" s="25"/>
      <c r="O6" s="6"/>
      <c r="P6" s="85"/>
      <c r="Q6" s="81">
        <v>0.43111527647610121</v>
      </c>
      <c r="R6" s="260"/>
      <c r="S6" s="74"/>
      <c r="T6" s="101"/>
      <c r="U6" s="101"/>
      <c r="V6" s="74"/>
      <c r="AC6" s="25"/>
      <c r="AD6" s="25"/>
      <c r="AE6" s="25"/>
      <c r="AF6" s="25"/>
      <c r="AG6" s="25"/>
      <c r="AH6" s="24"/>
      <c r="AI6" s="24"/>
      <c r="AJ6" s="24"/>
      <c r="AK6" s="24"/>
      <c r="AL6" s="24"/>
      <c r="AM6" s="24"/>
      <c r="AN6" s="25"/>
      <c r="AO6" s="25"/>
      <c r="AP6" s="24"/>
      <c r="AQ6" s="79"/>
      <c r="AR6" s="24"/>
      <c r="AS6" s="24"/>
      <c r="AT6" s="24"/>
      <c r="AU6" s="24"/>
      <c r="AV6" s="24"/>
      <c r="AW6" s="24"/>
      <c r="AX6" s="24"/>
      <c r="AY6" s="24"/>
      <c r="AZ6" s="25"/>
      <c r="BA6" s="25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5"/>
      <c r="BS6" s="25"/>
    </row>
    <row r="7" spans="2:71" ht="17.5" x14ac:dyDescent="0.25">
      <c r="B7" s="125">
        <v>0.7</v>
      </c>
      <c r="C7" s="126">
        <v>33.130000000000003</v>
      </c>
      <c r="H7" s="108" t="s">
        <v>42</v>
      </c>
      <c r="I7" s="107" t="s">
        <v>41</v>
      </c>
      <c r="J7" s="94" t="s">
        <v>40</v>
      </c>
      <c r="M7" s="12">
        <v>0.7</v>
      </c>
      <c r="N7" s="25"/>
      <c r="O7" s="6"/>
      <c r="P7" s="85"/>
      <c r="Q7" s="81">
        <v>0.33025187566988207</v>
      </c>
      <c r="R7" s="260"/>
      <c r="S7" s="74"/>
      <c r="T7" s="101"/>
      <c r="U7" s="101"/>
      <c r="V7" s="74"/>
      <c r="AC7" s="25"/>
      <c r="AD7" s="25"/>
      <c r="AE7" s="25"/>
      <c r="AF7" s="25"/>
      <c r="AG7" s="25"/>
      <c r="AH7" s="24"/>
      <c r="AI7" s="24"/>
      <c r="AJ7" s="24"/>
      <c r="AK7" s="24"/>
      <c r="AL7" s="24"/>
      <c r="AM7" s="24"/>
      <c r="AN7" s="25"/>
      <c r="AO7" s="25"/>
      <c r="AP7" s="24"/>
      <c r="AQ7" s="79"/>
      <c r="AR7" s="24"/>
      <c r="AS7" s="24"/>
      <c r="AT7" s="24"/>
      <c r="AU7" s="24"/>
      <c r="AV7" s="24"/>
      <c r="AW7" s="24"/>
      <c r="AX7" s="24"/>
      <c r="AY7" s="24"/>
      <c r="AZ7" s="25"/>
      <c r="BA7" s="25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5"/>
      <c r="BS7" s="25"/>
    </row>
    <row r="8" spans="2:71" ht="18" thickBot="1" x14ac:dyDescent="0.3">
      <c r="B8" s="122">
        <v>0.75</v>
      </c>
      <c r="C8" s="123">
        <v>36.674999999999997</v>
      </c>
      <c r="H8" s="106">
        <v>7</v>
      </c>
      <c r="I8" s="105">
        <v>8</v>
      </c>
      <c r="J8" s="104">
        <v>1</v>
      </c>
      <c r="M8" s="11">
        <v>0.75</v>
      </c>
      <c r="N8" s="25"/>
      <c r="O8" s="6"/>
      <c r="P8" s="85"/>
      <c r="Q8" s="81">
        <v>0.36208487084870855</v>
      </c>
      <c r="R8" s="260"/>
      <c r="S8" s="74"/>
      <c r="T8" s="101"/>
      <c r="U8" s="101"/>
      <c r="V8" s="74"/>
      <c r="AC8" s="25"/>
      <c r="AD8" s="25"/>
      <c r="AE8" s="25"/>
      <c r="AF8" s="25"/>
      <c r="AG8" s="25"/>
      <c r="AH8" s="24"/>
      <c r="AI8" s="24"/>
      <c r="AJ8" s="24"/>
      <c r="AK8" s="24"/>
      <c r="AL8" s="24"/>
      <c r="AM8" s="24"/>
      <c r="AN8" s="25"/>
      <c r="AO8" s="25"/>
      <c r="AP8" s="24"/>
      <c r="AQ8" s="79"/>
      <c r="AR8" s="24"/>
      <c r="AS8" s="24"/>
      <c r="AT8" s="24"/>
      <c r="AU8" s="24"/>
      <c r="AV8" s="24"/>
      <c r="AW8" s="24"/>
      <c r="AX8" s="24"/>
      <c r="AY8" s="24"/>
      <c r="AZ8" s="25"/>
      <c r="BA8" s="25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5"/>
      <c r="BS8" s="68"/>
    </row>
    <row r="9" spans="2:71" ht="17.5" x14ac:dyDescent="0.25">
      <c r="B9" s="122">
        <v>0.8</v>
      </c>
      <c r="C9" s="123">
        <v>41.13</v>
      </c>
      <c r="M9" s="11">
        <v>0.8</v>
      </c>
      <c r="N9" s="25"/>
      <c r="O9" s="6"/>
      <c r="P9" s="85"/>
      <c r="Q9" s="81">
        <v>0.3453738910012677</v>
      </c>
      <c r="R9" s="260"/>
      <c r="S9" s="74"/>
      <c r="T9" s="101"/>
      <c r="U9" s="101"/>
      <c r="V9" s="74"/>
      <c r="AC9" s="25"/>
      <c r="AD9" s="25"/>
      <c r="AE9" s="25"/>
      <c r="AF9" s="25"/>
      <c r="AG9" s="25"/>
      <c r="AH9" s="24"/>
      <c r="AI9" s="24"/>
      <c r="AJ9" s="24"/>
      <c r="AK9" s="24"/>
      <c r="AL9" s="24"/>
      <c r="AM9" s="24"/>
      <c r="AN9" s="25"/>
      <c r="AO9" s="25"/>
      <c r="AP9" s="24"/>
      <c r="AQ9" s="79"/>
      <c r="AR9" s="24"/>
      <c r="AS9" s="24"/>
      <c r="AT9" s="24"/>
      <c r="AU9" s="24"/>
      <c r="AV9" s="24"/>
      <c r="AW9" s="24"/>
      <c r="AX9" s="24"/>
      <c r="AY9" s="24"/>
      <c r="AZ9" s="25"/>
      <c r="BA9" s="25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5"/>
      <c r="BS9" s="68"/>
    </row>
    <row r="10" spans="2:71" ht="18" thickBot="1" x14ac:dyDescent="0.3">
      <c r="B10" s="122">
        <v>0.85</v>
      </c>
      <c r="C10" s="123">
        <v>43.82</v>
      </c>
      <c r="M10" s="11">
        <v>0.85</v>
      </c>
      <c r="N10" s="25"/>
      <c r="O10" s="6"/>
      <c r="P10" s="85"/>
      <c r="Q10" s="81">
        <v>0.38660296411856471</v>
      </c>
      <c r="R10" s="260"/>
      <c r="S10" s="74"/>
      <c r="T10" s="101"/>
      <c r="U10" s="101"/>
      <c r="V10" s="74"/>
      <c r="AC10" s="25"/>
      <c r="AD10" s="25"/>
      <c r="AE10" s="25"/>
      <c r="AF10" s="25"/>
      <c r="AG10" s="25"/>
      <c r="AH10" s="24"/>
      <c r="AI10" s="24"/>
      <c r="AJ10" s="24"/>
      <c r="AK10" s="24"/>
      <c r="AL10" s="24"/>
      <c r="AM10" s="24"/>
      <c r="AN10" s="25"/>
      <c r="AO10" s="25"/>
      <c r="AP10" s="24"/>
      <c r="AQ10" s="79"/>
      <c r="AR10" s="24"/>
      <c r="AS10" s="24"/>
      <c r="AT10" s="24"/>
      <c r="AU10" s="24"/>
      <c r="AV10" s="24"/>
      <c r="AW10" s="24"/>
      <c r="AX10" s="24"/>
      <c r="AY10" s="24"/>
      <c r="AZ10" s="25"/>
      <c r="BA10" s="25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5"/>
      <c r="BS10" s="68"/>
    </row>
    <row r="11" spans="2:71" ht="17.5" x14ac:dyDescent="0.3">
      <c r="B11" s="122">
        <v>0.9</v>
      </c>
      <c r="C11" s="123">
        <v>48.204999999999998</v>
      </c>
      <c r="H11" s="103" t="s">
        <v>39</v>
      </c>
      <c r="I11" s="102">
        <v>1028</v>
      </c>
      <c r="M11" s="11">
        <v>0.9</v>
      </c>
      <c r="N11" s="25"/>
      <c r="O11" s="6"/>
      <c r="P11" s="85"/>
      <c r="Q11" s="81">
        <v>0.35386029411764691</v>
      </c>
      <c r="R11" s="260"/>
      <c r="S11" s="74"/>
      <c r="T11" s="101"/>
      <c r="U11" s="101"/>
      <c r="V11" s="74"/>
      <c r="AC11" s="25"/>
      <c r="AD11" s="25"/>
      <c r="AE11" s="25"/>
      <c r="AF11" s="25"/>
      <c r="AG11" s="25"/>
      <c r="AH11" s="24"/>
      <c r="AI11" s="24"/>
      <c r="AJ11" s="24"/>
      <c r="AK11" s="24"/>
      <c r="AL11" s="24"/>
      <c r="AM11" s="24"/>
      <c r="AN11" s="25"/>
      <c r="AO11" s="25"/>
      <c r="AP11" s="24"/>
      <c r="AQ11" s="79"/>
      <c r="AR11" s="24"/>
      <c r="AS11" s="24"/>
      <c r="AT11" s="24"/>
      <c r="AU11" s="24"/>
      <c r="AV11" s="24"/>
      <c r="AW11" s="24"/>
      <c r="AX11" s="24"/>
      <c r="AY11" s="24"/>
      <c r="AZ11" s="25"/>
      <c r="BA11" s="25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5"/>
      <c r="BS11" s="68"/>
    </row>
    <row r="12" spans="2:71" ht="17.5" x14ac:dyDescent="0.3">
      <c r="B12" s="122">
        <v>0.95</v>
      </c>
      <c r="C12" s="123">
        <v>51.01</v>
      </c>
      <c r="H12" s="100" t="s">
        <v>38</v>
      </c>
      <c r="I12" s="99">
        <f>H8+I8/4-J8/2</f>
        <v>8.5</v>
      </c>
      <c r="M12" s="11">
        <v>0.95</v>
      </c>
      <c r="N12" s="25"/>
      <c r="O12" s="6"/>
      <c r="P12" s="85"/>
      <c r="Q12" s="81">
        <v>0.32861164877705434</v>
      </c>
      <c r="R12" s="260"/>
      <c r="S12" s="74"/>
      <c r="T12" s="101"/>
      <c r="U12" s="101"/>
      <c r="V12" s="74"/>
      <c r="AC12" s="25"/>
      <c r="AD12" s="25"/>
      <c r="AE12" s="25"/>
      <c r="AF12" s="25"/>
      <c r="AG12" s="25"/>
      <c r="AH12" s="24"/>
      <c r="AI12" s="24"/>
      <c r="AJ12" s="24"/>
      <c r="AK12" s="24"/>
      <c r="AL12" s="24"/>
      <c r="AM12" s="24"/>
      <c r="AN12" s="25"/>
      <c r="AO12" s="25"/>
      <c r="AP12" s="24"/>
      <c r="AQ12" s="79"/>
      <c r="AR12" s="24"/>
      <c r="AS12" s="24"/>
      <c r="AT12" s="24"/>
      <c r="AU12" s="24"/>
      <c r="AV12" s="24"/>
      <c r="AW12" s="24"/>
      <c r="AX12" s="24"/>
      <c r="AY12" s="24"/>
      <c r="AZ12" s="25"/>
      <c r="BA12" s="25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5"/>
      <c r="BS12" s="68"/>
    </row>
    <row r="13" spans="2:71" ht="17.5" x14ac:dyDescent="0.3">
      <c r="B13" s="122">
        <v>1</v>
      </c>
      <c r="C13" s="123">
        <v>53.19</v>
      </c>
      <c r="H13" s="100" t="s">
        <v>537</v>
      </c>
      <c r="I13" s="99">
        <v>7.07</v>
      </c>
      <c r="M13" s="11">
        <v>1</v>
      </c>
      <c r="N13" s="25"/>
      <c r="O13" s="6"/>
      <c r="P13" s="85"/>
      <c r="Q13" s="81">
        <v>0.33457563950533614</v>
      </c>
      <c r="R13" s="260"/>
      <c r="S13" s="74"/>
      <c r="T13" s="101"/>
      <c r="U13" s="101"/>
      <c r="V13" s="74"/>
      <c r="AC13" s="25"/>
      <c r="AD13" s="25"/>
      <c r="AE13" s="25"/>
      <c r="AF13" s="25"/>
      <c r="AG13" s="25"/>
      <c r="AH13" s="24"/>
      <c r="AI13" s="24"/>
      <c r="AJ13" s="24"/>
      <c r="AK13" s="24"/>
      <c r="AL13" s="24"/>
      <c r="AM13" s="24"/>
      <c r="AN13" s="25"/>
      <c r="AO13" s="25"/>
      <c r="AP13" s="24"/>
      <c r="AQ13" s="79"/>
      <c r="AR13" s="24"/>
      <c r="AS13" s="24"/>
      <c r="AT13" s="24"/>
      <c r="AU13" s="24"/>
      <c r="AV13" s="24"/>
      <c r="AW13" s="24"/>
      <c r="AX13" s="24"/>
      <c r="AY13" s="24"/>
      <c r="AZ13" s="25"/>
      <c r="BA13" s="25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5"/>
      <c r="BS13" s="68"/>
    </row>
    <row r="14" spans="2:71" ht="17.5" x14ac:dyDescent="0.3">
      <c r="B14" s="122">
        <v>1.05</v>
      </c>
      <c r="C14" s="123">
        <v>54.49</v>
      </c>
      <c r="G14" s="275" t="s">
        <v>29</v>
      </c>
      <c r="H14" s="100" t="s">
        <v>37</v>
      </c>
      <c r="I14" s="99">
        <v>5.0000000000000001E-3</v>
      </c>
      <c r="M14" s="11">
        <v>1.05</v>
      </c>
      <c r="N14" s="25"/>
      <c r="O14" s="6"/>
      <c r="P14" s="85"/>
      <c r="Q14" s="81">
        <v>0.31627010723860577</v>
      </c>
      <c r="R14" s="260"/>
      <c r="S14" s="74"/>
      <c r="T14" s="74"/>
      <c r="U14" s="74"/>
      <c r="V14" s="74"/>
      <c r="AC14" s="25"/>
      <c r="AD14" s="25"/>
      <c r="AE14" s="25"/>
      <c r="AF14" s="25"/>
      <c r="AG14" s="25"/>
      <c r="AH14" s="24"/>
      <c r="AI14" s="24"/>
      <c r="AJ14" s="24"/>
      <c r="AK14" s="24"/>
      <c r="AL14" s="24"/>
      <c r="AM14" s="24"/>
      <c r="AN14" s="25"/>
      <c r="AO14" s="25"/>
      <c r="AP14" s="79"/>
      <c r="AQ14" s="79"/>
      <c r="AR14" s="24"/>
      <c r="AS14" s="24"/>
      <c r="AT14" s="24"/>
      <c r="AU14" s="24"/>
      <c r="AV14" s="24"/>
      <c r="AW14" s="24"/>
      <c r="AX14" s="24"/>
      <c r="AY14" s="24"/>
      <c r="AZ14" s="25"/>
      <c r="BA14" s="25"/>
      <c r="BB14" s="24"/>
      <c r="BC14" s="24"/>
      <c r="BD14" s="79"/>
      <c r="BE14" s="24"/>
      <c r="BF14" s="24"/>
      <c r="BG14" s="79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5"/>
      <c r="BS14" s="68"/>
    </row>
    <row r="15" spans="2:71" ht="18" thickBot="1" x14ac:dyDescent="0.35">
      <c r="B15" s="122">
        <v>1.1000000000000001</v>
      </c>
      <c r="C15" s="123">
        <v>55.02</v>
      </c>
      <c r="G15" s="275"/>
      <c r="H15" s="98" t="s">
        <v>36</v>
      </c>
      <c r="I15" s="97">
        <f>I14*1000/60</f>
        <v>8.3333333333333329E-2</v>
      </c>
      <c r="M15" s="11">
        <v>1.1000000000000001</v>
      </c>
      <c r="N15" s="25"/>
      <c r="O15" s="6"/>
      <c r="P15" s="85"/>
      <c r="Q15" s="81">
        <v>0.28852568378919285</v>
      </c>
      <c r="R15" s="260"/>
      <c r="S15" s="74"/>
      <c r="T15" s="74"/>
      <c r="U15" s="74"/>
      <c r="V15" s="74"/>
      <c r="AC15" s="25"/>
      <c r="AD15" s="25"/>
      <c r="AE15" s="25"/>
      <c r="AF15" s="25"/>
      <c r="AG15" s="25"/>
      <c r="AH15" s="24"/>
      <c r="AI15" s="24"/>
      <c r="AJ15" s="24"/>
      <c r="AK15" s="24"/>
      <c r="AL15" s="24"/>
      <c r="AM15" s="24"/>
      <c r="AN15" s="25"/>
      <c r="AO15" s="25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25"/>
      <c r="BA15" s="25"/>
      <c r="BB15" s="24"/>
      <c r="BC15" s="24"/>
      <c r="BD15" s="79"/>
      <c r="BE15" s="24"/>
      <c r="BF15" s="24"/>
      <c r="BG15" s="79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5"/>
      <c r="BS15" s="68"/>
    </row>
    <row r="16" spans="2:71" ht="17.5" x14ac:dyDescent="0.25">
      <c r="B16" s="122">
        <v>1.1499999999999999</v>
      </c>
      <c r="C16" s="123">
        <v>54.89</v>
      </c>
      <c r="G16" s="25"/>
      <c r="H16" s="79"/>
      <c r="M16" s="11">
        <v>1.1499999999999999</v>
      </c>
      <c r="N16" s="25"/>
      <c r="O16" s="6"/>
      <c r="P16" s="85"/>
      <c r="Q16" s="81">
        <v>0.29858299595141691</v>
      </c>
      <c r="R16" s="260"/>
      <c r="S16" s="74"/>
      <c r="T16" s="74"/>
      <c r="U16" s="74"/>
      <c r="V16" s="74"/>
      <c r="AC16" s="96"/>
      <c r="AD16" s="25"/>
      <c r="AE16" s="25"/>
      <c r="AF16" s="25"/>
      <c r="AG16" s="25"/>
      <c r="AH16" s="24"/>
      <c r="AI16" s="24"/>
      <c r="AJ16" s="24"/>
      <c r="AK16" s="24"/>
      <c r="AL16" s="24"/>
      <c r="AM16" s="24"/>
      <c r="AN16" s="25"/>
      <c r="AO16" s="25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25"/>
      <c r="BA16" s="25"/>
      <c r="BB16" s="24"/>
      <c r="BC16" s="24"/>
      <c r="BD16" s="79"/>
      <c r="BE16" s="24"/>
      <c r="BF16" s="24"/>
      <c r="BG16" s="79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5"/>
      <c r="BS16" s="68"/>
    </row>
    <row r="17" spans="2:71" ht="17.5" x14ac:dyDescent="0.25">
      <c r="B17" s="122">
        <v>1.2</v>
      </c>
      <c r="C17" s="123">
        <v>53.87</v>
      </c>
      <c r="G17" s="25"/>
      <c r="H17" s="79"/>
      <c r="M17" s="11">
        <v>1.2</v>
      </c>
      <c r="N17" s="25"/>
      <c r="O17" s="6"/>
      <c r="P17" s="85"/>
      <c r="Q17" s="81">
        <v>0.33151525481506738</v>
      </c>
      <c r="R17" s="260"/>
      <c r="S17" s="74"/>
      <c r="T17" s="74"/>
      <c r="U17" s="74"/>
      <c r="V17" s="74"/>
      <c r="AC17" s="25"/>
      <c r="AD17" s="25"/>
      <c r="AM17" s="73"/>
      <c r="AN17" s="25"/>
      <c r="AO17" s="25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25"/>
      <c r="BA17" s="25"/>
      <c r="BD17" s="73"/>
      <c r="BE17" s="73"/>
      <c r="BF17" s="73"/>
      <c r="BG17" s="73"/>
      <c r="BR17" s="25"/>
      <c r="BS17" s="68"/>
    </row>
    <row r="18" spans="2:71" ht="17.5" x14ac:dyDescent="0.25">
      <c r="B18" s="122">
        <v>1.25</v>
      </c>
      <c r="C18" s="123">
        <v>52.36</v>
      </c>
      <c r="G18" s="25"/>
      <c r="H18" s="79"/>
      <c r="M18" s="11">
        <v>1.25</v>
      </c>
      <c r="N18" s="25"/>
      <c r="O18" s="6"/>
      <c r="P18" s="85"/>
      <c r="Q18" s="81">
        <v>0.27462632811093107</v>
      </c>
      <c r="R18" s="260"/>
      <c r="S18" s="74"/>
      <c r="T18" s="74"/>
      <c r="U18" s="74"/>
      <c r="V18" s="74"/>
      <c r="AC18" s="25"/>
      <c r="AD18" s="25"/>
      <c r="AM18" s="73"/>
      <c r="AN18" s="25"/>
      <c r="AO18" s="25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25"/>
      <c r="BA18" s="25"/>
      <c r="BD18" s="73"/>
      <c r="BE18" s="73"/>
      <c r="BF18" s="73"/>
      <c r="BG18" s="73"/>
      <c r="BR18" s="25"/>
      <c r="BS18" s="68"/>
    </row>
    <row r="19" spans="2:71" ht="17.5" x14ac:dyDescent="0.25">
      <c r="B19" s="122">
        <v>1.3</v>
      </c>
      <c r="C19" s="123">
        <v>49.57</v>
      </c>
      <c r="G19" s="25"/>
      <c r="H19" s="79"/>
      <c r="M19" s="11">
        <v>1.3</v>
      </c>
      <c r="N19" s="25"/>
      <c r="O19" s="6"/>
      <c r="P19" s="85"/>
      <c r="Q19" s="81">
        <v>0.28753840245775708</v>
      </c>
      <c r="R19" s="260"/>
      <c r="S19" s="74"/>
      <c r="T19" s="74"/>
      <c r="U19" s="74"/>
      <c r="V19" s="74"/>
      <c r="AC19" s="25"/>
      <c r="AD19" s="25"/>
      <c r="AM19" s="73"/>
      <c r="AN19" s="25"/>
      <c r="AO19" s="25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25"/>
      <c r="BA19" s="25"/>
      <c r="BD19" s="73"/>
      <c r="BE19" s="73"/>
      <c r="BF19" s="73"/>
      <c r="BG19" s="73"/>
      <c r="BR19" s="25"/>
      <c r="BS19" s="68"/>
    </row>
    <row r="20" spans="2:71" ht="18" thickBot="1" x14ac:dyDescent="0.3">
      <c r="B20" s="127">
        <v>1.35</v>
      </c>
      <c r="C20" s="123">
        <v>46.71</v>
      </c>
      <c r="G20" s="25"/>
      <c r="H20" s="79"/>
      <c r="M20" s="10">
        <v>1.35</v>
      </c>
      <c r="N20" s="25"/>
      <c r="O20" s="6"/>
      <c r="P20" s="85"/>
      <c r="Q20" s="81">
        <v>0.28846153846153849</v>
      </c>
      <c r="R20" s="260"/>
      <c r="S20" s="74"/>
      <c r="T20" s="74"/>
      <c r="U20" s="74"/>
      <c r="V20" s="74"/>
      <c r="AC20" s="25"/>
      <c r="AD20" s="25"/>
      <c r="AZ20" s="25"/>
      <c r="BA20" s="25"/>
      <c r="BR20" s="25"/>
      <c r="BS20" s="68"/>
    </row>
    <row r="21" spans="2:71" ht="13.5" thickBot="1" x14ac:dyDescent="0.35">
      <c r="B21" s="8">
        <v>1.4</v>
      </c>
      <c r="C21" s="84"/>
      <c r="G21" s="25"/>
      <c r="H21" s="264" t="s">
        <v>535</v>
      </c>
      <c r="I21" s="265"/>
      <c r="J21" s="266"/>
      <c r="M21" s="8">
        <v>1.4</v>
      </c>
      <c r="N21" s="25"/>
      <c r="O21" s="6"/>
      <c r="P21" s="85"/>
      <c r="Q21" s="81"/>
      <c r="R21" s="260"/>
      <c r="S21" s="74"/>
      <c r="T21" s="74"/>
      <c r="U21" s="74"/>
      <c r="V21" s="74"/>
      <c r="AC21" s="25"/>
      <c r="AD21" s="25"/>
      <c r="AZ21" s="25"/>
      <c r="BA21" s="25"/>
      <c r="BR21" s="25"/>
      <c r="BS21" s="68"/>
    </row>
    <row r="22" spans="2:71" ht="14.5" x14ac:dyDescent="0.25">
      <c r="B22" s="8">
        <v>1.45</v>
      </c>
      <c r="C22" s="84"/>
      <c r="G22" s="25"/>
      <c r="H22" s="267" t="s">
        <v>35</v>
      </c>
      <c r="I22" s="95">
        <f>0.2</f>
        <v>0.2</v>
      </c>
      <c r="J22" s="94" t="s">
        <v>31</v>
      </c>
      <c r="M22" s="8">
        <v>1.45</v>
      </c>
      <c r="N22" s="25"/>
      <c r="O22" s="6"/>
      <c r="P22" s="85"/>
      <c r="Q22" s="81"/>
      <c r="R22" s="260"/>
      <c r="S22" s="74"/>
      <c r="T22" s="74"/>
      <c r="U22" s="74"/>
      <c r="V22" s="74"/>
      <c r="AC22" s="25"/>
      <c r="AD22" s="73"/>
      <c r="AZ22" s="25"/>
      <c r="BA22" s="25"/>
      <c r="BR22" s="25"/>
      <c r="BS22" s="68"/>
    </row>
    <row r="23" spans="2:71" ht="14.5" x14ac:dyDescent="0.25">
      <c r="B23" s="7">
        <v>1.5</v>
      </c>
      <c r="C23" s="83"/>
      <c r="G23" s="25"/>
      <c r="H23" s="268"/>
      <c r="I23" s="92">
        <v>0.5</v>
      </c>
      <c r="J23" s="5" t="s">
        <v>34</v>
      </c>
      <c r="M23" s="7">
        <v>1.5</v>
      </c>
      <c r="N23" s="25"/>
      <c r="O23" s="6"/>
      <c r="P23" s="85"/>
      <c r="Q23" s="81"/>
      <c r="R23" s="260"/>
      <c r="S23" s="74"/>
      <c r="T23" s="74"/>
      <c r="U23" s="74"/>
      <c r="V23" s="74"/>
      <c r="AC23" s="25"/>
      <c r="AD23" s="73"/>
      <c r="BR23" s="25"/>
      <c r="BS23" s="68"/>
    </row>
    <row r="24" spans="2:71" ht="14.5" x14ac:dyDescent="0.25">
      <c r="B24" s="8">
        <v>1.55</v>
      </c>
      <c r="C24" s="84"/>
      <c r="G24" s="25"/>
      <c r="H24" s="93" t="s">
        <v>33</v>
      </c>
      <c r="I24" s="92">
        <v>0.8</v>
      </c>
      <c r="J24" s="5" t="s">
        <v>31</v>
      </c>
      <c r="M24" s="8">
        <v>1.55</v>
      </c>
      <c r="N24" s="25"/>
      <c r="O24" s="6"/>
      <c r="P24" s="85"/>
      <c r="Q24" s="87"/>
      <c r="R24" s="260"/>
      <c r="S24" s="74"/>
      <c r="T24" s="74"/>
      <c r="U24" s="74"/>
      <c r="V24" s="74"/>
      <c r="AC24" s="25"/>
      <c r="AD24" s="73"/>
      <c r="BR24" s="25"/>
      <c r="BS24" s="68"/>
    </row>
    <row r="25" spans="2:71" ht="15" thickBot="1" x14ac:dyDescent="0.3">
      <c r="B25" s="9">
        <v>1.6</v>
      </c>
      <c r="C25" s="91"/>
      <c r="G25" s="25"/>
      <c r="H25" s="90" t="s">
        <v>32</v>
      </c>
      <c r="I25" s="89">
        <v>0.5</v>
      </c>
      <c r="J25" s="2" t="s">
        <v>31</v>
      </c>
      <c r="K25" s="79"/>
      <c r="L25" s="79"/>
      <c r="M25" s="9">
        <v>1.6</v>
      </c>
      <c r="N25" s="25"/>
      <c r="O25" s="6"/>
      <c r="P25" s="85"/>
      <c r="Q25" s="87"/>
      <c r="R25" s="74"/>
      <c r="S25" s="74"/>
      <c r="T25" s="74"/>
      <c r="U25" s="74"/>
      <c r="V25" s="74"/>
      <c r="AC25" s="25"/>
      <c r="AD25" s="73"/>
    </row>
    <row r="26" spans="2:71" x14ac:dyDescent="0.25">
      <c r="B26" s="8">
        <v>1.65</v>
      </c>
      <c r="C26" s="88"/>
      <c r="G26" s="25"/>
      <c r="H26" s="79"/>
      <c r="I26" s="79"/>
      <c r="J26" s="79"/>
      <c r="K26" s="79"/>
      <c r="L26" s="79"/>
      <c r="M26" s="8">
        <v>1.65</v>
      </c>
      <c r="N26" s="25"/>
      <c r="O26" s="6"/>
      <c r="P26" s="85"/>
      <c r="Q26" s="87"/>
      <c r="R26" s="74"/>
      <c r="S26" s="74"/>
      <c r="T26" s="74"/>
      <c r="U26" s="74"/>
      <c r="V26" s="74"/>
      <c r="AC26" s="25"/>
      <c r="AD26" s="73"/>
    </row>
    <row r="27" spans="2:71" x14ac:dyDescent="0.25">
      <c r="B27" s="7">
        <v>1.7</v>
      </c>
      <c r="C27" s="86"/>
      <c r="G27" s="25"/>
      <c r="H27" s="79"/>
      <c r="I27" s="79"/>
      <c r="J27" s="79"/>
      <c r="K27" s="79"/>
      <c r="L27" s="79"/>
      <c r="M27" s="7">
        <v>1.7</v>
      </c>
      <c r="N27" s="25"/>
      <c r="O27" s="6"/>
      <c r="P27" s="85"/>
      <c r="Q27" s="81"/>
      <c r="R27" s="74"/>
      <c r="S27" s="74"/>
      <c r="T27" s="74"/>
      <c r="U27" s="74"/>
      <c r="V27" s="74"/>
      <c r="AC27" s="25"/>
      <c r="AD27" s="73"/>
    </row>
    <row r="28" spans="2:71" x14ac:dyDescent="0.25">
      <c r="B28" s="7">
        <v>1.75</v>
      </c>
      <c r="C28" s="84"/>
      <c r="G28" s="25"/>
      <c r="H28" s="79"/>
      <c r="I28" s="79"/>
      <c r="J28" s="79"/>
      <c r="K28" s="79"/>
      <c r="L28" s="79"/>
      <c r="M28" s="7">
        <v>1.75</v>
      </c>
      <c r="N28" s="25"/>
      <c r="O28" s="6"/>
      <c r="P28" s="82"/>
      <c r="Q28" s="81"/>
      <c r="R28" s="74"/>
      <c r="S28" s="74"/>
      <c r="T28" s="74"/>
      <c r="U28" s="74"/>
      <c r="V28" s="74"/>
      <c r="AC28" s="25"/>
      <c r="AD28" s="73"/>
    </row>
    <row r="29" spans="2:71" x14ac:dyDescent="0.25">
      <c r="B29" s="7">
        <v>1.8</v>
      </c>
      <c r="C29" s="83"/>
      <c r="G29" s="25"/>
      <c r="H29" s="79"/>
      <c r="I29" s="79"/>
      <c r="J29" s="79"/>
      <c r="K29" s="79"/>
      <c r="L29" s="79"/>
      <c r="M29" s="7">
        <v>1.8</v>
      </c>
      <c r="N29" s="25"/>
      <c r="O29" s="6"/>
      <c r="P29" s="82"/>
      <c r="Q29" s="81"/>
      <c r="R29" s="74"/>
      <c r="S29" s="74"/>
      <c r="T29" s="74"/>
      <c r="U29" s="74"/>
      <c r="V29" s="74"/>
    </row>
    <row r="30" spans="2:71" ht="13" thickBot="1" x14ac:dyDescent="0.3">
      <c r="B30" s="4">
        <v>1.85</v>
      </c>
      <c r="C30" s="80"/>
      <c r="G30" s="25"/>
      <c r="H30" s="79"/>
      <c r="I30" s="79"/>
      <c r="J30" s="79"/>
      <c r="K30" s="79"/>
      <c r="L30" s="79"/>
      <c r="M30" s="4">
        <v>1.85</v>
      </c>
      <c r="N30" s="78"/>
      <c r="O30" s="77"/>
      <c r="P30" s="76"/>
      <c r="Q30" s="75"/>
      <c r="R30" s="74"/>
      <c r="S30" s="74"/>
      <c r="T30" s="74"/>
      <c r="U30" s="74"/>
      <c r="V30" s="74"/>
    </row>
    <row r="31" spans="2:71" ht="13" thickBot="1" x14ac:dyDescent="0.3">
      <c r="B31" s="25"/>
      <c r="C31" s="73"/>
      <c r="D31" s="73"/>
      <c r="E31" s="73"/>
    </row>
    <row r="32" spans="2:71" ht="20.5" thickBot="1" x14ac:dyDescent="0.45">
      <c r="B32" s="281" t="s">
        <v>70</v>
      </c>
      <c r="C32" s="282"/>
      <c r="D32" s="282"/>
      <c r="E32" s="282"/>
      <c r="F32" s="282"/>
      <c r="G32" s="282"/>
      <c r="H32" s="283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1:20" ht="15" thickBot="1" x14ac:dyDescent="0.4">
      <c r="B33" s="17" t="s">
        <v>71</v>
      </c>
      <c r="C33" s="72" t="s">
        <v>29</v>
      </c>
      <c r="D33" s="70" t="s">
        <v>28</v>
      </c>
      <c r="E33" s="70" t="s">
        <v>27</v>
      </c>
      <c r="F33" s="71" t="s">
        <v>26</v>
      </c>
      <c r="G33" s="70" t="s">
        <v>25</v>
      </c>
      <c r="H33" s="58" t="s">
        <v>30</v>
      </c>
      <c r="J33" s="46"/>
      <c r="L33" s="19"/>
      <c r="N33" s="19"/>
      <c r="O33" s="19"/>
    </row>
    <row r="34" spans="1:20" x14ac:dyDescent="0.25">
      <c r="B34" s="13">
        <v>0.55000000000000004</v>
      </c>
      <c r="C34" s="31"/>
      <c r="D34" s="31"/>
      <c r="E34" s="31"/>
      <c r="F34" s="31"/>
      <c r="G34" s="67"/>
      <c r="H34" s="54"/>
      <c r="I34" s="31"/>
      <c r="K34" s="31"/>
      <c r="M34" s="24"/>
      <c r="O34" s="31"/>
      <c r="P34" s="31"/>
      <c r="Q34" s="31"/>
      <c r="R34" s="24"/>
      <c r="S34" s="24"/>
      <c r="T34" s="24"/>
    </row>
    <row r="35" spans="1:20" x14ac:dyDescent="0.25">
      <c r="B35" s="12">
        <v>0.6</v>
      </c>
      <c r="C35" s="31"/>
      <c r="D35" s="31"/>
      <c r="E35" s="31"/>
      <c r="F35" s="31"/>
      <c r="G35" s="67"/>
      <c r="H35" s="54"/>
      <c r="I35" s="31"/>
      <c r="K35" s="31"/>
      <c r="M35" s="24"/>
      <c r="O35" s="31"/>
      <c r="R35" s="24"/>
    </row>
    <row r="36" spans="1:20" ht="17.5" x14ac:dyDescent="0.35">
      <c r="B36" s="125">
        <v>0.65</v>
      </c>
      <c r="C36" s="31">
        <f t="shared" ref="C36:C50" si="0">$I$15*(1+D207/C207*4.76)*$C$2/273.15*760/$C$3/(2*$I$13)</f>
        <v>0.54815571697700904</v>
      </c>
      <c r="D36" s="31">
        <f t="shared" ref="D36:D50" si="1">C6*(C207*$I$22+D207*$I$24+E207*$I$25)/100+$I$23/(3.6*$I$11)*$C$2/273.15*$C$3/760/$I$13</f>
        <v>0.16197470536318256</v>
      </c>
      <c r="E36" s="31">
        <f t="shared" ref="E36:E50" si="2">C36*2</f>
        <v>1.0963114339540181</v>
      </c>
      <c r="F36" s="31">
        <v>0.2</v>
      </c>
      <c r="G36" s="67">
        <f t="shared" ref="G36:G50" si="3">Q6/100*C6*2</f>
        <v>0.25056419868791002</v>
      </c>
      <c r="H36" s="124">
        <f t="shared" ref="H36:H50" si="4">C36+D36+E36+F36+G36</f>
        <v>2.2570060549821198</v>
      </c>
      <c r="I36" s="31"/>
      <c r="J36" s="1" t="s">
        <v>0</v>
      </c>
      <c r="K36" s="31"/>
      <c r="M36" s="24"/>
      <c r="O36" s="31"/>
      <c r="R36" s="24"/>
    </row>
    <row r="37" spans="1:20" ht="17.5" x14ac:dyDescent="0.35">
      <c r="B37" s="125">
        <v>0.7</v>
      </c>
      <c r="C37" s="31">
        <f t="shared" si="0"/>
        <v>0.50962081009149329</v>
      </c>
      <c r="D37" s="31">
        <f t="shared" si="1"/>
        <v>0.18451242752366642</v>
      </c>
      <c r="E37" s="31">
        <f t="shared" si="2"/>
        <v>1.0192416201829866</v>
      </c>
      <c r="F37" s="31">
        <v>0.2</v>
      </c>
      <c r="G37" s="67">
        <f t="shared" si="3"/>
        <v>0.21882489281886389</v>
      </c>
      <c r="H37" s="124">
        <f t="shared" si="4"/>
        <v>2.1321997506170103</v>
      </c>
      <c r="I37" s="31"/>
      <c r="J37" s="1" t="s">
        <v>1</v>
      </c>
      <c r="K37" s="31"/>
      <c r="M37" s="24"/>
      <c r="O37" s="31"/>
      <c r="R37" s="24"/>
    </row>
    <row r="38" spans="1:20" ht="17.5" x14ac:dyDescent="0.35">
      <c r="B38" s="122">
        <v>0.75</v>
      </c>
      <c r="C38" s="31">
        <f t="shared" si="0"/>
        <v>0.47622389079071287</v>
      </c>
      <c r="D38" s="31">
        <f t="shared" si="1"/>
        <v>0.20409401592496448</v>
      </c>
      <c r="E38" s="31">
        <f t="shared" si="2"/>
        <v>0.95244778158142573</v>
      </c>
      <c r="F38" s="31">
        <v>0.2</v>
      </c>
      <c r="G38" s="67">
        <f t="shared" si="3"/>
        <v>0.26558925276752771</v>
      </c>
      <c r="H38" s="124">
        <f t="shared" si="4"/>
        <v>2.0983549410646307</v>
      </c>
      <c r="I38" s="31"/>
      <c r="J38" s="1" t="s">
        <v>2</v>
      </c>
      <c r="K38" s="31"/>
      <c r="M38" s="24"/>
      <c r="O38" s="31"/>
      <c r="R38" s="24"/>
    </row>
    <row r="39" spans="1:20" ht="17.5" x14ac:dyDescent="0.35">
      <c r="A39" s="68"/>
      <c r="B39" s="122">
        <v>0.8</v>
      </c>
      <c r="C39" s="31">
        <f t="shared" si="0"/>
        <v>0.44700158640252996</v>
      </c>
      <c r="D39" s="31">
        <f t="shared" si="1"/>
        <v>0.22870480551772812</v>
      </c>
      <c r="E39" s="31">
        <f t="shared" si="2"/>
        <v>0.89400317280505992</v>
      </c>
      <c r="F39" s="31">
        <v>0.2</v>
      </c>
      <c r="G39" s="67">
        <f t="shared" si="3"/>
        <v>0.28410456273764279</v>
      </c>
      <c r="H39" s="124">
        <f t="shared" si="4"/>
        <v>2.0538141274629607</v>
      </c>
      <c r="I39" s="31"/>
      <c r="J39" s="1" t="s">
        <v>3</v>
      </c>
      <c r="K39" s="31"/>
      <c r="M39" s="24"/>
      <c r="O39" s="31"/>
      <c r="R39" s="24"/>
    </row>
    <row r="40" spans="1:20" ht="17.5" x14ac:dyDescent="0.35">
      <c r="A40" s="57"/>
      <c r="B40" s="122">
        <v>0.85</v>
      </c>
      <c r="C40" s="31">
        <f t="shared" si="0"/>
        <v>0.42121720017766279</v>
      </c>
      <c r="D40" s="31">
        <f t="shared" si="1"/>
        <v>0.24347203231796513</v>
      </c>
      <c r="E40" s="31">
        <f t="shared" si="2"/>
        <v>0.84243440035532557</v>
      </c>
      <c r="F40" s="31">
        <v>0.2</v>
      </c>
      <c r="G40" s="67">
        <f t="shared" si="3"/>
        <v>0.33881883775351013</v>
      </c>
      <c r="H40" s="124">
        <f t="shared" si="4"/>
        <v>2.0459424706044635</v>
      </c>
      <c r="I40" s="31"/>
      <c r="J40" s="1" t="s">
        <v>4</v>
      </c>
      <c r="K40" s="31"/>
      <c r="M40" s="24"/>
      <c r="O40" s="31"/>
      <c r="R40" s="24"/>
    </row>
    <row r="41" spans="1:20" ht="17.5" x14ac:dyDescent="0.35">
      <c r="A41" s="69"/>
      <c r="B41" s="122">
        <v>0.9</v>
      </c>
      <c r="C41" s="31">
        <f t="shared" si="0"/>
        <v>0.39829774575555854</v>
      </c>
      <c r="D41" s="31">
        <f t="shared" si="1"/>
        <v>0.26762594377294047</v>
      </c>
      <c r="E41" s="31">
        <f t="shared" si="2"/>
        <v>0.79659549151111708</v>
      </c>
      <c r="F41" s="31">
        <v>0.2</v>
      </c>
      <c r="G41" s="67">
        <f t="shared" si="3"/>
        <v>0.34115670955882338</v>
      </c>
      <c r="H41" s="124">
        <f t="shared" si="4"/>
        <v>2.0036758905984393</v>
      </c>
      <c r="I41" s="31"/>
      <c r="J41" s="1" t="s">
        <v>5</v>
      </c>
      <c r="K41" s="31"/>
      <c r="M41" s="24"/>
      <c r="O41" s="31"/>
      <c r="R41" s="24"/>
    </row>
    <row r="42" spans="1:20" ht="17.5" x14ac:dyDescent="0.35">
      <c r="A42" s="68"/>
      <c r="B42" s="122">
        <v>0.95</v>
      </c>
      <c r="C42" s="31">
        <f t="shared" si="0"/>
        <v>0.37779086548314966</v>
      </c>
      <c r="D42" s="31">
        <f t="shared" si="1"/>
        <v>0.28297849345188336</v>
      </c>
      <c r="E42" s="31">
        <f t="shared" si="2"/>
        <v>0.75558173096629933</v>
      </c>
      <c r="F42" s="31">
        <v>0.2</v>
      </c>
      <c r="G42" s="67">
        <f t="shared" si="3"/>
        <v>0.33524960408235083</v>
      </c>
      <c r="H42" s="124">
        <f t="shared" si="4"/>
        <v>1.951600693983683</v>
      </c>
      <c r="I42" s="31"/>
      <c r="J42" s="1" t="s">
        <v>6</v>
      </c>
      <c r="K42" s="31"/>
      <c r="M42" s="24"/>
      <c r="O42" s="31"/>
      <c r="R42" s="24"/>
    </row>
    <row r="43" spans="1:20" ht="17.5" x14ac:dyDescent="0.35">
      <c r="A43" s="6"/>
      <c r="B43" s="122">
        <v>1</v>
      </c>
      <c r="C43" s="31">
        <f t="shared" si="0"/>
        <v>0.35933467323798146</v>
      </c>
      <c r="D43" s="31">
        <f t="shared" si="1"/>
        <v>0.29484336211375223</v>
      </c>
      <c r="E43" s="31">
        <f t="shared" si="2"/>
        <v>0.71866934647596292</v>
      </c>
      <c r="F43" s="31">
        <v>0.2</v>
      </c>
      <c r="G43" s="67">
        <f t="shared" si="3"/>
        <v>0.35592156530577662</v>
      </c>
      <c r="H43" s="124">
        <f t="shared" si="4"/>
        <v>1.9287689471334732</v>
      </c>
      <c r="I43" s="31"/>
      <c r="J43" s="1" t="s">
        <v>7</v>
      </c>
      <c r="K43" s="31"/>
      <c r="M43" s="24"/>
      <c r="O43" s="31"/>
      <c r="R43" s="24"/>
    </row>
    <row r="44" spans="1:20" ht="17.5" x14ac:dyDescent="0.35">
      <c r="B44" s="122">
        <v>1.05</v>
      </c>
      <c r="C44" s="31">
        <f t="shared" si="0"/>
        <v>0.34263621358759128</v>
      </c>
      <c r="D44" s="31">
        <f t="shared" si="1"/>
        <v>0.30181633757238846</v>
      </c>
      <c r="E44" s="31">
        <f t="shared" si="2"/>
        <v>0.68527242717518255</v>
      </c>
      <c r="F44" s="31">
        <v>0.2</v>
      </c>
      <c r="G44" s="67">
        <f t="shared" si="3"/>
        <v>0.34467116286863259</v>
      </c>
      <c r="H44" s="124">
        <f t="shared" si="4"/>
        <v>1.8743961412037948</v>
      </c>
      <c r="I44" s="31"/>
      <c r="J44" s="1" t="s">
        <v>8</v>
      </c>
      <c r="K44" s="31"/>
      <c r="M44" s="24"/>
      <c r="O44" s="31"/>
      <c r="R44" s="24"/>
    </row>
    <row r="45" spans="1:20" ht="17.5" x14ac:dyDescent="0.35">
      <c r="B45" s="122">
        <v>1.1000000000000001</v>
      </c>
      <c r="C45" s="31">
        <f t="shared" si="0"/>
        <v>0.32745579572360017</v>
      </c>
      <c r="D45" s="31">
        <f t="shared" si="1"/>
        <v>0.30451748200249085</v>
      </c>
      <c r="E45" s="31">
        <f t="shared" si="2"/>
        <v>0.65491159144720035</v>
      </c>
      <c r="F45" s="31">
        <v>0.2</v>
      </c>
      <c r="G45" s="67">
        <f t="shared" si="3"/>
        <v>0.31749366244162786</v>
      </c>
      <c r="H45" s="124">
        <f t="shared" si="4"/>
        <v>1.804378531614919</v>
      </c>
      <c r="I45" s="31"/>
      <c r="J45" s="1" t="s">
        <v>9</v>
      </c>
      <c r="K45" s="31"/>
      <c r="M45" s="24"/>
      <c r="O45" s="31"/>
      <c r="R45" s="24"/>
    </row>
    <row r="46" spans="1:20" ht="17.5" x14ac:dyDescent="0.35">
      <c r="B46" s="122">
        <v>1.1499999999999999</v>
      </c>
      <c r="C46" s="31">
        <f t="shared" si="0"/>
        <v>0.31359541419560838</v>
      </c>
      <c r="D46" s="31">
        <f t="shared" si="1"/>
        <v>0.30356493466515733</v>
      </c>
      <c r="E46" s="31">
        <f t="shared" si="2"/>
        <v>0.62719082839121676</v>
      </c>
      <c r="F46" s="31">
        <v>0.2</v>
      </c>
      <c r="G46" s="67">
        <f t="shared" si="3"/>
        <v>0.32778441295546551</v>
      </c>
      <c r="H46" s="124">
        <f t="shared" si="4"/>
        <v>1.7721355902074478</v>
      </c>
      <c r="I46" s="31"/>
      <c r="J46" s="1" t="s">
        <v>10</v>
      </c>
      <c r="K46" s="31"/>
      <c r="M46" s="24"/>
      <c r="O46" s="31"/>
      <c r="R46" s="24"/>
    </row>
    <row r="47" spans="1:20" ht="17.5" x14ac:dyDescent="0.35">
      <c r="B47" s="122">
        <v>1.2</v>
      </c>
      <c r="C47" s="31">
        <f t="shared" si="0"/>
        <v>0.30089006446161587</v>
      </c>
      <c r="D47" s="31">
        <f t="shared" si="1"/>
        <v>0.29769619084999688</v>
      </c>
      <c r="E47" s="31">
        <f t="shared" si="2"/>
        <v>0.60178012892323174</v>
      </c>
      <c r="F47" s="31">
        <v>0.2</v>
      </c>
      <c r="G47" s="67">
        <f t="shared" si="3"/>
        <v>0.35717453553775358</v>
      </c>
      <c r="H47" s="124">
        <f t="shared" si="4"/>
        <v>1.7575409197725982</v>
      </c>
      <c r="I47" s="31"/>
      <c r="J47" s="1" t="s">
        <v>11</v>
      </c>
      <c r="K47" s="31"/>
      <c r="M47" s="24"/>
      <c r="O47" s="31"/>
      <c r="R47" s="24"/>
    </row>
    <row r="48" spans="1:20" ht="17.5" x14ac:dyDescent="0.35">
      <c r="B48" s="122">
        <v>1.25</v>
      </c>
      <c r="C48" s="31">
        <f t="shared" si="0"/>
        <v>0.28920114270634267</v>
      </c>
      <c r="D48" s="31">
        <f t="shared" si="1"/>
        <v>0.28913111220821258</v>
      </c>
      <c r="E48" s="31">
        <f t="shared" si="2"/>
        <v>0.57840228541268535</v>
      </c>
      <c r="F48" s="31">
        <v>0.2</v>
      </c>
      <c r="G48" s="67">
        <f t="shared" si="3"/>
        <v>0.28758869079776705</v>
      </c>
      <c r="H48" s="124">
        <f t="shared" si="4"/>
        <v>1.6443232311250076</v>
      </c>
      <c r="I48" s="31"/>
      <c r="J48" s="1" t="s">
        <v>12</v>
      </c>
      <c r="K48" s="31"/>
      <c r="M48" s="24"/>
      <c r="O48" s="31"/>
      <c r="R48" s="24"/>
    </row>
    <row r="49" spans="1:30" ht="17.5" x14ac:dyDescent="0.35">
      <c r="B49" s="122">
        <v>1.3</v>
      </c>
      <c r="C49" s="31">
        <f t="shared" si="0"/>
        <v>0.27841136877839817</v>
      </c>
      <c r="D49" s="31">
        <f t="shared" si="1"/>
        <v>0.2735172430459345</v>
      </c>
      <c r="E49" s="31">
        <f t="shared" si="2"/>
        <v>0.55682273755679634</v>
      </c>
      <c r="F49" s="31">
        <v>0.2</v>
      </c>
      <c r="G49" s="67">
        <f t="shared" si="3"/>
        <v>0.28506557219662038</v>
      </c>
      <c r="H49" s="124">
        <f t="shared" si="4"/>
        <v>1.5938169215777496</v>
      </c>
      <c r="I49" s="31"/>
      <c r="J49" s="1" t="s">
        <v>13</v>
      </c>
      <c r="K49" s="31"/>
      <c r="M49" s="24"/>
      <c r="O49" s="31"/>
      <c r="R49" s="24"/>
    </row>
    <row r="50" spans="1:30" ht="17.5" x14ac:dyDescent="0.35">
      <c r="B50" s="127">
        <v>1.35</v>
      </c>
      <c r="C50" s="31">
        <f t="shared" si="0"/>
        <v>0.26842083736363476</v>
      </c>
      <c r="D50" s="31">
        <f t="shared" si="1"/>
        <v>0.25754146015287965</v>
      </c>
      <c r="E50" s="31">
        <f t="shared" si="2"/>
        <v>0.53684167472726951</v>
      </c>
      <c r="F50" s="31">
        <v>0.2</v>
      </c>
      <c r="G50" s="67">
        <f t="shared" si="3"/>
        <v>0.26948076923076925</v>
      </c>
      <c r="H50" s="124">
        <f t="shared" si="4"/>
        <v>1.5322847414745531</v>
      </c>
      <c r="I50" s="31"/>
      <c r="J50" s="1" t="s">
        <v>14</v>
      </c>
      <c r="K50" s="31"/>
      <c r="M50" s="24"/>
      <c r="O50" s="31"/>
      <c r="R50" s="24"/>
    </row>
    <row r="51" spans="1:30" x14ac:dyDescent="0.25">
      <c r="B51" s="8">
        <v>1.4</v>
      </c>
      <c r="C51" s="31"/>
      <c r="D51" s="31"/>
      <c r="E51" s="31"/>
      <c r="F51" s="31"/>
      <c r="G51" s="67"/>
      <c r="H51" s="54"/>
      <c r="I51" s="31"/>
      <c r="K51" s="31"/>
      <c r="M51" s="24"/>
      <c r="O51" s="31"/>
      <c r="R51" s="24"/>
    </row>
    <row r="52" spans="1:30" x14ac:dyDescent="0.25">
      <c r="A52" s="24"/>
      <c r="B52" s="8">
        <v>1.45</v>
      </c>
      <c r="C52" s="31"/>
      <c r="D52" s="31"/>
      <c r="E52" s="31"/>
      <c r="F52" s="31"/>
      <c r="G52" s="67"/>
      <c r="H52" s="54"/>
      <c r="I52" s="31"/>
      <c r="K52" s="31"/>
      <c r="M52" s="24"/>
      <c r="O52" s="31"/>
      <c r="R52" s="24"/>
    </row>
    <row r="53" spans="1:30" x14ac:dyDescent="0.25">
      <c r="A53" s="24"/>
      <c r="B53" s="7">
        <v>1.5</v>
      </c>
      <c r="C53" s="31"/>
      <c r="D53" s="31"/>
      <c r="E53" s="31"/>
      <c r="F53" s="31"/>
      <c r="G53" s="67"/>
      <c r="H53" s="54"/>
      <c r="I53" s="31"/>
      <c r="K53" s="31"/>
      <c r="M53" s="24"/>
      <c r="O53" s="31"/>
      <c r="R53" s="24"/>
    </row>
    <row r="54" spans="1:30" x14ac:dyDescent="0.25">
      <c r="A54" s="24"/>
      <c r="B54" s="8">
        <v>1.55</v>
      </c>
      <c r="C54" s="31"/>
      <c r="D54" s="31"/>
      <c r="E54" s="31"/>
      <c r="F54" s="31"/>
      <c r="G54" s="67"/>
      <c r="H54" s="54"/>
      <c r="I54" s="31"/>
      <c r="K54" s="31"/>
      <c r="M54" s="24"/>
      <c r="O54" s="31"/>
      <c r="R54" s="24"/>
    </row>
    <row r="55" spans="1:30" x14ac:dyDescent="0.25">
      <c r="A55" s="24"/>
      <c r="B55" s="9">
        <v>1.6</v>
      </c>
      <c r="C55" s="31"/>
      <c r="D55" s="31"/>
      <c r="E55" s="31"/>
      <c r="F55" s="31"/>
      <c r="G55" s="67"/>
      <c r="H55" s="54"/>
      <c r="I55" s="31"/>
      <c r="K55" s="31"/>
      <c r="M55" s="24"/>
      <c r="O55" s="31"/>
      <c r="R55" s="24"/>
    </row>
    <row r="56" spans="1:30" x14ac:dyDescent="0.25">
      <c r="A56" s="24"/>
      <c r="B56" s="8">
        <v>1.65</v>
      </c>
      <c r="C56" s="31"/>
      <c r="D56" s="31"/>
      <c r="E56" s="31"/>
      <c r="F56" s="31"/>
      <c r="G56" s="67"/>
      <c r="H56" s="54"/>
      <c r="I56" s="31"/>
      <c r="K56" s="31"/>
      <c r="M56" s="24"/>
      <c r="O56" s="31"/>
      <c r="P56" s="31"/>
      <c r="Q56" s="31"/>
      <c r="R56" s="24"/>
      <c r="S56" s="24"/>
      <c r="T56" s="24"/>
    </row>
    <row r="57" spans="1:30" x14ac:dyDescent="0.25">
      <c r="A57" s="24"/>
      <c r="B57" s="7">
        <v>1.7</v>
      </c>
      <c r="C57" s="31"/>
      <c r="D57" s="31"/>
      <c r="E57" s="31"/>
      <c r="F57" s="31"/>
      <c r="G57" s="67"/>
      <c r="H57" s="54"/>
      <c r="I57" s="31"/>
      <c r="K57" s="31"/>
      <c r="M57" s="24"/>
      <c r="O57" s="31"/>
      <c r="P57" s="31"/>
      <c r="Q57" s="31"/>
      <c r="R57" s="24"/>
      <c r="S57" s="24"/>
      <c r="T57" s="24"/>
    </row>
    <row r="58" spans="1:30" x14ac:dyDescent="0.25">
      <c r="A58" s="24"/>
      <c r="B58" s="7">
        <v>1.75</v>
      </c>
      <c r="C58" s="31"/>
      <c r="D58" s="31"/>
      <c r="E58" s="31"/>
      <c r="F58" s="31"/>
      <c r="G58" s="67"/>
      <c r="H58" s="66"/>
      <c r="I58" s="31"/>
      <c r="K58" s="31"/>
      <c r="M58" s="24"/>
      <c r="O58" s="31"/>
      <c r="P58" s="31"/>
      <c r="Q58" s="31"/>
      <c r="R58" s="24"/>
      <c r="S58" s="24"/>
      <c r="T58" s="24"/>
    </row>
    <row r="59" spans="1:30" x14ac:dyDescent="0.25">
      <c r="A59" s="24"/>
      <c r="B59" s="7">
        <v>1.8</v>
      </c>
      <c r="C59" s="31"/>
      <c r="D59" s="31"/>
      <c r="E59" s="31"/>
      <c r="F59" s="31"/>
      <c r="G59" s="67"/>
      <c r="H59" s="66"/>
      <c r="I59" s="31"/>
      <c r="K59" s="31"/>
      <c r="M59" s="24"/>
      <c r="O59" s="31"/>
      <c r="P59" s="31"/>
      <c r="Q59" s="31"/>
      <c r="R59" s="24"/>
      <c r="S59" s="24"/>
      <c r="T59" s="24"/>
    </row>
    <row r="60" spans="1:30" ht="13" thickBot="1" x14ac:dyDescent="0.3">
      <c r="A60" s="24"/>
      <c r="B60" s="4">
        <v>1.85</v>
      </c>
      <c r="C60" s="65"/>
      <c r="D60" s="64"/>
      <c r="E60" s="64"/>
      <c r="F60" s="64"/>
      <c r="G60" s="64"/>
      <c r="H60" s="63"/>
      <c r="I60" s="31"/>
      <c r="J60" s="31"/>
      <c r="K60" s="31"/>
      <c r="L60" s="31"/>
      <c r="M60" s="24"/>
      <c r="N60" s="31"/>
      <c r="O60" s="31"/>
      <c r="P60" s="31"/>
      <c r="Q60" s="31"/>
      <c r="R60" s="24"/>
      <c r="S60" s="24"/>
      <c r="T60" s="24"/>
    </row>
    <row r="61" spans="1:30" x14ac:dyDescent="0.25">
      <c r="A61" s="24"/>
      <c r="V61" s="31"/>
      <c r="W61" s="31"/>
      <c r="X61" s="6"/>
      <c r="Y61" s="6"/>
      <c r="Z61" s="6"/>
      <c r="AA61" s="6"/>
      <c r="AB61" s="6"/>
      <c r="AD61" s="25"/>
    </row>
    <row r="62" spans="1:30" x14ac:dyDescent="0.25">
      <c r="A62" s="24"/>
      <c r="V62" s="31"/>
      <c r="W62" s="31"/>
      <c r="X62" s="6"/>
      <c r="Y62" s="6"/>
      <c r="Z62" s="6"/>
      <c r="AA62" s="6"/>
      <c r="AB62" s="6"/>
      <c r="AD62" s="25"/>
    </row>
    <row r="63" spans="1:30" ht="13" thickBot="1" x14ac:dyDescent="0.3">
      <c r="A63" s="24"/>
      <c r="V63" s="31"/>
      <c r="W63" s="31"/>
      <c r="X63" s="6"/>
      <c r="Y63" s="6"/>
      <c r="Z63" s="6"/>
      <c r="AA63" s="6"/>
      <c r="AB63" s="6"/>
      <c r="AD63" s="25"/>
    </row>
    <row r="64" spans="1:30" ht="13.5" thickBot="1" x14ac:dyDescent="0.35">
      <c r="A64" s="24"/>
      <c r="B64" s="284" t="s">
        <v>538</v>
      </c>
      <c r="C64" s="282"/>
      <c r="D64" s="282"/>
      <c r="E64" s="282"/>
      <c r="F64" s="282"/>
      <c r="G64" s="282"/>
      <c r="H64" s="283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V64" s="31"/>
      <c r="W64" s="31"/>
      <c r="X64" s="6"/>
      <c r="Y64" s="6"/>
      <c r="Z64" s="6"/>
      <c r="AA64" s="6"/>
      <c r="AB64" s="6"/>
      <c r="AD64" s="25"/>
    </row>
    <row r="65" spans="1:30" ht="15" thickBot="1" x14ac:dyDescent="0.4">
      <c r="A65" s="24"/>
      <c r="B65" s="17" t="s">
        <v>19</v>
      </c>
      <c r="C65" s="62" t="s">
        <v>29</v>
      </c>
      <c r="D65" s="61" t="s">
        <v>28</v>
      </c>
      <c r="E65" s="59" t="s">
        <v>27</v>
      </c>
      <c r="F65" s="60" t="s">
        <v>26</v>
      </c>
      <c r="G65" s="59" t="s">
        <v>25</v>
      </c>
      <c r="H65" s="58" t="s">
        <v>30</v>
      </c>
      <c r="J65" s="46"/>
      <c r="L65" s="19"/>
      <c r="N65" s="19"/>
      <c r="Q65" s="19"/>
      <c r="R65" s="57"/>
      <c r="S65" s="57"/>
      <c r="T65" s="57"/>
      <c r="V65" s="31"/>
      <c r="W65" s="31"/>
      <c r="X65" s="6"/>
      <c r="Y65" s="6"/>
      <c r="Z65" s="6"/>
      <c r="AA65" s="6"/>
      <c r="AB65" s="6"/>
      <c r="AD65" s="25"/>
    </row>
    <row r="66" spans="1:30" x14ac:dyDescent="0.25">
      <c r="A66" s="24"/>
      <c r="B66" s="13">
        <v>0.55000000000000004</v>
      </c>
      <c r="C66" s="24"/>
      <c r="D66" s="24"/>
      <c r="E66" s="24"/>
      <c r="F66" s="24"/>
      <c r="G66" s="55"/>
      <c r="H66" s="56"/>
      <c r="I66" s="24"/>
      <c r="K66" s="24"/>
      <c r="M66" s="33"/>
      <c r="O66" s="24"/>
      <c r="P66" s="24"/>
      <c r="Q66" s="24"/>
      <c r="R66" s="33"/>
      <c r="S66" s="33"/>
      <c r="T66" s="33"/>
      <c r="V66" s="31"/>
      <c r="W66" s="31"/>
      <c r="X66" s="6"/>
      <c r="Y66" s="6"/>
      <c r="Z66" s="6"/>
      <c r="AA66" s="6"/>
      <c r="AB66" s="6"/>
      <c r="AD66" s="25"/>
    </row>
    <row r="67" spans="1:30" x14ac:dyDescent="0.25">
      <c r="A67" s="24"/>
      <c r="B67" s="12">
        <v>0.6</v>
      </c>
      <c r="C67" s="24"/>
      <c r="D67" s="24"/>
      <c r="E67" s="24"/>
      <c r="F67" s="24"/>
      <c r="G67" s="55"/>
      <c r="H67" s="56"/>
      <c r="I67" s="24"/>
      <c r="K67" s="24"/>
      <c r="M67" s="33"/>
      <c r="O67" s="24"/>
      <c r="R67" s="33"/>
      <c r="V67" s="31"/>
      <c r="W67" s="31"/>
      <c r="X67" s="6"/>
      <c r="Y67" s="6"/>
      <c r="Z67" s="6"/>
      <c r="AA67" s="6"/>
      <c r="AB67" s="6"/>
      <c r="AD67" s="25"/>
    </row>
    <row r="68" spans="1:30" x14ac:dyDescent="0.25">
      <c r="A68" s="24"/>
      <c r="B68" s="12">
        <v>0.65</v>
      </c>
      <c r="C68" s="24">
        <f t="shared" ref="C68:C82" si="5">C36/C6*100</f>
        <v>1.8862894596593567</v>
      </c>
      <c r="D68" s="24">
        <f t="shared" ref="D68:D82" si="6">D36/C6*100</f>
        <v>0.55738026621879755</v>
      </c>
      <c r="E68" s="24">
        <f t="shared" ref="E68:E82" si="7">E36/C6*100</f>
        <v>3.7725789193187134</v>
      </c>
      <c r="F68" s="24">
        <f t="shared" ref="F68:F82" si="8">F36/C6*100</f>
        <v>0.68823124569855487</v>
      </c>
      <c r="G68" s="55">
        <f t="shared" ref="G68:G82" si="9">G36/C6*100</f>
        <v>0.86223055295220241</v>
      </c>
      <c r="H68" s="56">
        <f t="shared" ref="H68:H82" si="10">H36/C6*100</f>
        <v>7.766710443847626</v>
      </c>
      <c r="I68" s="24"/>
      <c r="K68" s="24"/>
      <c r="M68" s="33"/>
      <c r="O68" s="24"/>
      <c r="R68" s="33"/>
      <c r="V68" s="31"/>
      <c r="W68" s="31"/>
      <c r="X68" s="6"/>
      <c r="Y68" s="6"/>
      <c r="Z68" s="6"/>
      <c r="AA68" s="6"/>
      <c r="AB68" s="6"/>
      <c r="AD68" s="25"/>
    </row>
    <row r="69" spans="1:30" x14ac:dyDescent="0.25">
      <c r="A69" s="24"/>
      <c r="B69" s="12">
        <v>0.7</v>
      </c>
      <c r="C69" s="24">
        <f t="shared" si="5"/>
        <v>1.5382457292227385</v>
      </c>
      <c r="D69" s="24">
        <f t="shared" si="6"/>
        <v>0.55693458353053549</v>
      </c>
      <c r="E69" s="24">
        <f t="shared" si="7"/>
        <v>3.076491458445477</v>
      </c>
      <c r="F69" s="24">
        <f t="shared" si="8"/>
        <v>0.60368246302444917</v>
      </c>
      <c r="G69" s="55">
        <f t="shared" si="9"/>
        <v>0.66050375133976413</v>
      </c>
      <c r="H69" s="56">
        <f t="shared" si="10"/>
        <v>6.435857985562965</v>
      </c>
      <c r="I69" s="24"/>
      <c r="K69" s="24"/>
      <c r="M69" s="33"/>
      <c r="O69" s="24"/>
      <c r="R69" s="33"/>
      <c r="V69" s="31"/>
      <c r="W69" s="31"/>
      <c r="X69" s="6"/>
      <c r="Y69" s="6"/>
      <c r="Z69" s="6"/>
      <c r="AA69" s="6"/>
      <c r="AB69" s="6"/>
      <c r="AD69" s="25"/>
    </row>
    <row r="70" spans="1:30" x14ac:dyDescent="0.25">
      <c r="A70" s="24"/>
      <c r="B70" s="11">
        <v>0.75</v>
      </c>
      <c r="C70" s="24">
        <f t="shared" si="5"/>
        <v>1.2984973164027618</v>
      </c>
      <c r="D70" s="24">
        <f t="shared" si="6"/>
        <v>0.55649356762089841</v>
      </c>
      <c r="E70" s="24">
        <f t="shared" si="7"/>
        <v>2.5969946328055236</v>
      </c>
      <c r="F70" s="24">
        <f t="shared" si="8"/>
        <v>0.54533060668030009</v>
      </c>
      <c r="G70" s="55">
        <f t="shared" si="9"/>
        <v>0.7241697416974171</v>
      </c>
      <c r="H70" s="56">
        <f t="shared" si="10"/>
        <v>5.7214858652069012</v>
      </c>
      <c r="I70" s="24"/>
      <c r="K70" s="24"/>
      <c r="M70" s="33"/>
      <c r="O70" s="24"/>
      <c r="R70" s="33"/>
      <c r="V70" s="31"/>
      <c r="W70" s="31"/>
      <c r="X70" s="6"/>
      <c r="Y70" s="6"/>
      <c r="Z70" s="6"/>
      <c r="AA70" s="6"/>
      <c r="AB70" s="6"/>
      <c r="AD70" s="25"/>
    </row>
    <row r="71" spans="1:30" x14ac:dyDescent="0.25">
      <c r="A71" s="24"/>
      <c r="B71" s="11">
        <v>0.8</v>
      </c>
      <c r="C71" s="24">
        <f t="shared" si="5"/>
        <v>1.0868018147399219</v>
      </c>
      <c r="D71" s="24">
        <f t="shared" si="6"/>
        <v>0.55605350235285222</v>
      </c>
      <c r="E71" s="24">
        <f t="shared" si="7"/>
        <v>2.1736036294798438</v>
      </c>
      <c r="F71" s="24">
        <f t="shared" si="8"/>
        <v>0.48626306831996113</v>
      </c>
      <c r="G71" s="55">
        <f t="shared" si="9"/>
        <v>0.69074778200253528</v>
      </c>
      <c r="H71" s="56">
        <f t="shared" si="10"/>
        <v>4.9934697968951145</v>
      </c>
      <c r="I71" s="24"/>
      <c r="K71" s="24"/>
      <c r="M71" s="33"/>
      <c r="O71" s="24"/>
      <c r="R71" s="33"/>
      <c r="V71" s="31"/>
      <c r="W71" s="31"/>
      <c r="X71" s="6"/>
      <c r="Y71" s="6"/>
      <c r="Z71" s="6"/>
      <c r="AA71" s="6"/>
      <c r="AB71" s="6"/>
      <c r="AD71" s="25"/>
    </row>
    <row r="72" spans="1:30" x14ac:dyDescent="0.25">
      <c r="A72" s="24"/>
      <c r="B72" s="11">
        <v>0.85</v>
      </c>
      <c r="C72" s="24">
        <f t="shared" si="5"/>
        <v>0.96124418114482602</v>
      </c>
      <c r="D72" s="24">
        <f t="shared" si="6"/>
        <v>0.5556185128205503</v>
      </c>
      <c r="E72" s="24">
        <f t="shared" si="7"/>
        <v>1.922488362289652</v>
      </c>
      <c r="F72" s="24">
        <f t="shared" si="8"/>
        <v>0.45641259698767689</v>
      </c>
      <c r="G72" s="55">
        <f t="shared" si="9"/>
        <v>0.77320592823712941</v>
      </c>
      <c r="H72" s="56">
        <f t="shared" si="10"/>
        <v>4.6689695814798347</v>
      </c>
      <c r="I72" s="24"/>
      <c r="K72" s="24"/>
      <c r="M72" s="33"/>
      <c r="O72" s="24"/>
      <c r="R72" s="33"/>
      <c r="V72" s="31"/>
      <c r="W72" s="31"/>
      <c r="X72" s="6"/>
      <c r="Y72" s="6"/>
      <c r="Z72" s="6"/>
      <c r="AA72" s="6"/>
      <c r="AB72" s="6"/>
      <c r="AD72" s="25"/>
    </row>
    <row r="73" spans="1:30" x14ac:dyDescent="0.25">
      <c r="A73" s="24"/>
      <c r="B73" s="11">
        <v>0.9</v>
      </c>
      <c r="C73" s="24">
        <f t="shared" si="5"/>
        <v>0.82625815943482739</v>
      </c>
      <c r="D73" s="24">
        <f t="shared" si="6"/>
        <v>0.55518295565385434</v>
      </c>
      <c r="E73" s="24">
        <f t="shared" si="7"/>
        <v>1.6525163188696548</v>
      </c>
      <c r="F73" s="24">
        <f t="shared" si="8"/>
        <v>0.41489472046468212</v>
      </c>
      <c r="G73" s="55">
        <f t="shared" si="9"/>
        <v>0.70772058823529382</v>
      </c>
      <c r="H73" s="56">
        <f t="shared" si="10"/>
        <v>4.1565727426583123</v>
      </c>
      <c r="I73" s="24"/>
      <c r="K73" s="24"/>
      <c r="M73" s="33"/>
      <c r="O73" s="24"/>
      <c r="R73" s="33"/>
      <c r="V73" s="31"/>
      <c r="W73" s="31"/>
      <c r="X73" s="6"/>
      <c r="Y73" s="6"/>
      <c r="Z73" s="6"/>
      <c r="AA73" s="6"/>
      <c r="AB73" s="6"/>
      <c r="AD73" s="25"/>
    </row>
    <row r="74" spans="1:30" x14ac:dyDescent="0.25">
      <c r="A74" s="24"/>
      <c r="B74" s="11">
        <v>0.95</v>
      </c>
      <c r="C74" s="24">
        <f t="shared" si="5"/>
        <v>0.74062118306831937</v>
      </c>
      <c r="D74" s="24">
        <f t="shared" si="6"/>
        <v>0.55475101637303148</v>
      </c>
      <c r="E74" s="24">
        <f t="shared" si="7"/>
        <v>1.4812423661366387</v>
      </c>
      <c r="F74" s="24">
        <f t="shared" si="8"/>
        <v>0.39207998431680069</v>
      </c>
      <c r="G74" s="55">
        <f t="shared" si="9"/>
        <v>0.65722329755410869</v>
      </c>
      <c r="H74" s="56">
        <f t="shared" si="10"/>
        <v>3.8259178474488982</v>
      </c>
      <c r="I74" s="24"/>
      <c r="K74" s="24"/>
      <c r="M74" s="33"/>
      <c r="O74" s="24"/>
      <c r="R74" s="33"/>
      <c r="V74" s="31"/>
      <c r="W74" s="31"/>
      <c r="X74" s="6"/>
      <c r="Y74" s="6"/>
      <c r="Z74" s="6"/>
      <c r="AA74" s="6"/>
      <c r="AB74" s="6"/>
      <c r="AD74" s="25"/>
    </row>
    <row r="75" spans="1:30" x14ac:dyDescent="0.25">
      <c r="A75" s="24"/>
      <c r="B75" s="11">
        <v>1</v>
      </c>
      <c r="C75" s="24">
        <f t="shared" si="5"/>
        <v>0.67556810159424985</v>
      </c>
      <c r="D75" s="24">
        <f t="shared" si="6"/>
        <v>0.55432104176302355</v>
      </c>
      <c r="E75" s="24">
        <f t="shared" si="7"/>
        <v>1.3511362031884997</v>
      </c>
      <c r="F75" s="24">
        <f t="shared" si="8"/>
        <v>0.37601052829479231</v>
      </c>
      <c r="G75" s="55">
        <f t="shared" si="9"/>
        <v>0.6691512790106724</v>
      </c>
      <c r="H75" s="56">
        <f t="shared" si="10"/>
        <v>3.6261871538512374</v>
      </c>
      <c r="I75" s="24"/>
      <c r="K75" s="24"/>
      <c r="M75" s="33"/>
      <c r="O75" s="24"/>
      <c r="R75" s="33"/>
      <c r="V75" s="31"/>
      <c r="W75" s="31"/>
      <c r="X75" s="6"/>
      <c r="Y75" s="6"/>
      <c r="Z75" s="6"/>
      <c r="AA75" s="6"/>
      <c r="AB75" s="6"/>
      <c r="AD75" s="25"/>
    </row>
    <row r="76" spans="1:30" x14ac:dyDescent="0.25">
      <c r="A76" s="24"/>
      <c r="B76" s="11">
        <v>1.05</v>
      </c>
      <c r="C76" s="24">
        <f t="shared" si="5"/>
        <v>0.62880567734922233</v>
      </c>
      <c r="D76" s="24">
        <f t="shared" si="6"/>
        <v>0.55389307684417033</v>
      </c>
      <c r="E76" s="24">
        <f t="shared" si="7"/>
        <v>1.2576113546984447</v>
      </c>
      <c r="F76" s="24">
        <f t="shared" si="8"/>
        <v>0.36703982382088457</v>
      </c>
      <c r="G76" s="55">
        <f t="shared" si="9"/>
        <v>0.63254021447721154</v>
      </c>
      <c r="H76" s="56">
        <f t="shared" si="10"/>
        <v>3.4398901471899332</v>
      </c>
      <c r="I76" s="24"/>
      <c r="K76" s="24"/>
      <c r="M76" s="33"/>
      <c r="O76" s="24"/>
      <c r="R76" s="33"/>
      <c r="V76" s="31"/>
      <c r="W76" s="31"/>
      <c r="X76" s="6"/>
      <c r="Y76" s="6"/>
      <c r="Z76" s="6"/>
      <c r="AA76" s="6"/>
      <c r="AB76" s="6"/>
      <c r="AD76" s="25"/>
    </row>
    <row r="77" spans="1:30" x14ac:dyDescent="0.25">
      <c r="A77" s="24"/>
      <c r="B77" s="11">
        <v>1.1000000000000001</v>
      </c>
      <c r="C77" s="24">
        <f t="shared" si="5"/>
        <v>0.59515775304180329</v>
      </c>
      <c r="D77" s="24">
        <f t="shared" si="6"/>
        <v>0.55346688840874381</v>
      </c>
      <c r="E77" s="24">
        <f t="shared" si="7"/>
        <v>1.1903155060836066</v>
      </c>
      <c r="F77" s="24">
        <f t="shared" si="8"/>
        <v>0.36350418029807341</v>
      </c>
      <c r="G77" s="55">
        <f t="shared" si="9"/>
        <v>0.57705136757838571</v>
      </c>
      <c r="H77" s="56">
        <f t="shared" si="10"/>
        <v>3.279495695410612</v>
      </c>
      <c r="I77" s="24"/>
      <c r="K77" s="24"/>
      <c r="M77" s="33"/>
      <c r="O77" s="24"/>
      <c r="R77" s="33"/>
      <c r="V77" s="31"/>
      <c r="W77" s="31"/>
      <c r="X77" s="6"/>
      <c r="Y77" s="6"/>
      <c r="Z77" s="6"/>
      <c r="AA77" s="6"/>
      <c r="AB77" s="6"/>
      <c r="AD77" s="25"/>
    </row>
    <row r="78" spans="1:30" x14ac:dyDescent="0.25">
      <c r="A78" s="24"/>
      <c r="B78" s="11">
        <v>1.1499999999999999</v>
      </c>
      <c r="C78" s="24">
        <f t="shared" si="5"/>
        <v>0.57131611258081327</v>
      </c>
      <c r="D78" s="24">
        <f t="shared" si="6"/>
        <v>0.55304232950475007</v>
      </c>
      <c r="E78" s="24">
        <f t="shared" si="7"/>
        <v>1.1426322251616265</v>
      </c>
      <c r="F78" s="24">
        <f t="shared" si="8"/>
        <v>0.36436509382401167</v>
      </c>
      <c r="G78" s="55">
        <f t="shared" si="9"/>
        <v>0.59716599190283381</v>
      </c>
      <c r="H78" s="56">
        <f t="shared" si="10"/>
        <v>3.2285217529740349</v>
      </c>
      <c r="I78" s="24"/>
      <c r="K78" s="24"/>
      <c r="M78" s="33"/>
      <c r="O78" s="24"/>
      <c r="R78" s="33"/>
      <c r="V78" s="31"/>
      <c r="W78" s="31"/>
      <c r="X78" s="6"/>
      <c r="Y78" s="6"/>
      <c r="Z78" s="6"/>
      <c r="AA78" s="6"/>
      <c r="AB78" s="6"/>
      <c r="AD78" s="25"/>
    </row>
    <row r="79" spans="1:30" x14ac:dyDescent="0.25">
      <c r="A79" s="24"/>
      <c r="B79" s="11">
        <v>1.2</v>
      </c>
      <c r="C79" s="24">
        <f t="shared" si="5"/>
        <v>0.55854847681755315</v>
      </c>
      <c r="D79" s="24">
        <f t="shared" si="6"/>
        <v>0.55261962288842936</v>
      </c>
      <c r="E79" s="24">
        <f t="shared" si="7"/>
        <v>1.1170969536351063</v>
      </c>
      <c r="F79" s="24">
        <f t="shared" si="8"/>
        <v>0.37126415444588828</v>
      </c>
      <c r="G79" s="55">
        <f t="shared" si="9"/>
        <v>0.66303050963013477</v>
      </c>
      <c r="H79" s="56">
        <f t="shared" si="10"/>
        <v>3.2625597174171119</v>
      </c>
      <c r="I79" s="24"/>
      <c r="K79" s="24"/>
      <c r="M79" s="33"/>
      <c r="O79" s="24"/>
      <c r="R79" s="33"/>
      <c r="V79" s="31"/>
      <c r="W79" s="31"/>
      <c r="X79" s="6"/>
      <c r="Y79" s="6"/>
      <c r="Z79" s="6"/>
      <c r="AA79" s="6"/>
      <c r="AB79" s="6"/>
      <c r="AD79" s="25"/>
    </row>
    <row r="80" spans="1:30" x14ac:dyDescent="0.25">
      <c r="A80" s="24"/>
      <c r="B80" s="11">
        <v>1.25</v>
      </c>
      <c r="C80" s="24">
        <f t="shared" si="5"/>
        <v>0.55233220532151006</v>
      </c>
      <c r="D80" s="24">
        <f t="shared" si="6"/>
        <v>0.55219845723493621</v>
      </c>
      <c r="E80" s="24">
        <f t="shared" si="7"/>
        <v>1.1046644106430201</v>
      </c>
      <c r="F80" s="24">
        <f t="shared" si="8"/>
        <v>0.38197097020626436</v>
      </c>
      <c r="G80" s="55">
        <f t="shared" si="9"/>
        <v>0.54925265622186226</v>
      </c>
      <c r="H80" s="56">
        <f t="shared" si="10"/>
        <v>3.1404186996275931</v>
      </c>
      <c r="I80" s="24"/>
      <c r="K80" s="24"/>
      <c r="M80" s="33"/>
      <c r="O80" s="24"/>
      <c r="R80" s="33"/>
      <c r="V80" s="31"/>
      <c r="W80" s="31"/>
      <c r="X80" s="6"/>
      <c r="Y80" s="6"/>
      <c r="Z80" s="6"/>
      <c r="AA80" s="6"/>
      <c r="AB80" s="6"/>
      <c r="AD80" s="25"/>
    </row>
    <row r="81" spans="1:30" x14ac:dyDescent="0.25">
      <c r="A81" s="24"/>
      <c r="B81" s="11">
        <v>1.3</v>
      </c>
      <c r="C81" s="24">
        <f t="shared" si="5"/>
        <v>0.56165295295218509</v>
      </c>
      <c r="D81" s="24">
        <f t="shared" si="6"/>
        <v>0.55177979230569807</v>
      </c>
      <c r="E81" s="24">
        <f t="shared" si="7"/>
        <v>1.1233059059043702</v>
      </c>
      <c r="F81" s="24">
        <f t="shared" si="8"/>
        <v>0.40346984062941299</v>
      </c>
      <c r="G81" s="55">
        <f t="shared" si="9"/>
        <v>0.57507680491551416</v>
      </c>
      <c r="H81" s="56">
        <f t="shared" si="10"/>
        <v>3.2152852967071808</v>
      </c>
      <c r="I81" s="24"/>
      <c r="K81" s="24"/>
      <c r="M81" s="33"/>
      <c r="O81" s="24"/>
      <c r="R81" s="33"/>
      <c r="V81" s="31"/>
      <c r="W81" s="31"/>
      <c r="X81" s="6"/>
      <c r="Y81" s="6"/>
      <c r="Z81" s="6"/>
      <c r="AA81" s="6"/>
      <c r="AB81" s="6"/>
      <c r="AD81" s="25"/>
    </row>
    <row r="82" spans="1:30" x14ac:dyDescent="0.25">
      <c r="A82" s="24"/>
      <c r="B82" s="10">
        <v>1.35</v>
      </c>
      <c r="C82" s="24">
        <f t="shared" si="5"/>
        <v>0.57465390144216388</v>
      </c>
      <c r="D82" s="24">
        <f t="shared" si="6"/>
        <v>0.5513625779338035</v>
      </c>
      <c r="E82" s="24">
        <f t="shared" si="7"/>
        <v>1.1493078028843278</v>
      </c>
      <c r="F82" s="24">
        <f t="shared" si="8"/>
        <v>0.42817383857846286</v>
      </c>
      <c r="G82" s="55">
        <f t="shared" si="9"/>
        <v>0.57692307692307698</v>
      </c>
      <c r="H82" s="56">
        <f t="shared" si="10"/>
        <v>3.2804211977618349</v>
      </c>
      <c r="I82" s="24"/>
      <c r="K82" s="24"/>
      <c r="M82" s="33"/>
      <c r="O82" s="24"/>
      <c r="R82" s="33"/>
      <c r="V82" s="31"/>
      <c r="W82" s="31"/>
      <c r="X82" s="6"/>
      <c r="Y82" s="6"/>
      <c r="Z82" s="6"/>
      <c r="AA82" s="6"/>
      <c r="AB82" s="6"/>
      <c r="AD82" s="25"/>
    </row>
    <row r="83" spans="1:30" x14ac:dyDescent="0.25">
      <c r="A83" s="24"/>
      <c r="B83" s="8">
        <v>1.4</v>
      </c>
      <c r="C83" s="24"/>
      <c r="D83" s="24"/>
      <c r="E83" s="24"/>
      <c r="F83" s="24"/>
      <c r="G83" s="55"/>
      <c r="H83" s="56"/>
      <c r="I83" s="24"/>
      <c r="K83" s="24"/>
      <c r="M83" s="33"/>
      <c r="O83" s="24"/>
      <c r="R83" s="33"/>
      <c r="V83" s="31"/>
      <c r="W83" s="31"/>
      <c r="X83" s="6"/>
      <c r="Y83" s="6"/>
      <c r="Z83" s="6"/>
      <c r="AA83" s="6"/>
      <c r="AB83" s="6"/>
      <c r="AD83" s="25"/>
    </row>
    <row r="84" spans="1:30" x14ac:dyDescent="0.25">
      <c r="A84" s="24"/>
      <c r="B84" s="8">
        <v>1.45</v>
      </c>
      <c r="C84" s="24"/>
      <c r="D84" s="24"/>
      <c r="E84" s="24"/>
      <c r="F84" s="24"/>
      <c r="G84" s="55"/>
      <c r="H84" s="56"/>
      <c r="I84" s="24"/>
      <c r="K84" s="24"/>
      <c r="M84" s="33"/>
      <c r="O84" s="24"/>
      <c r="R84" s="33"/>
      <c r="V84" s="31"/>
      <c r="W84" s="31"/>
      <c r="X84" s="6"/>
      <c r="Y84" s="6"/>
      <c r="Z84" s="6"/>
      <c r="AA84" s="6"/>
      <c r="AB84" s="6"/>
      <c r="AD84" s="25"/>
    </row>
    <row r="85" spans="1:30" x14ac:dyDescent="0.25">
      <c r="A85" s="24"/>
      <c r="B85" s="7">
        <v>1.5</v>
      </c>
      <c r="C85" s="24"/>
      <c r="D85" s="24"/>
      <c r="E85" s="24"/>
      <c r="F85" s="24"/>
      <c r="G85" s="55"/>
      <c r="H85" s="56"/>
      <c r="I85" s="24"/>
      <c r="K85" s="24"/>
      <c r="M85" s="33"/>
      <c r="O85" s="24"/>
      <c r="R85" s="33"/>
      <c r="V85" s="31"/>
      <c r="W85" s="31"/>
      <c r="X85" s="6"/>
      <c r="Y85" s="6"/>
      <c r="Z85" s="6"/>
      <c r="AA85" s="6"/>
      <c r="AB85" s="6"/>
      <c r="AD85" s="25"/>
    </row>
    <row r="86" spans="1:30" x14ac:dyDescent="0.25">
      <c r="A86" s="24"/>
      <c r="B86" s="8">
        <v>1.55</v>
      </c>
      <c r="C86" s="24"/>
      <c r="D86" s="24"/>
      <c r="E86" s="24"/>
      <c r="F86" s="24"/>
      <c r="G86" s="55"/>
      <c r="H86" s="56"/>
      <c r="I86" s="24"/>
      <c r="K86" s="24"/>
      <c r="M86" s="33"/>
      <c r="O86" s="24"/>
      <c r="R86" s="33"/>
      <c r="V86" s="31"/>
      <c r="W86" s="31"/>
      <c r="X86" s="6"/>
      <c r="Y86" s="6"/>
      <c r="Z86" s="6"/>
      <c r="AA86" s="6"/>
      <c r="AB86" s="6"/>
      <c r="AD86" s="25"/>
    </row>
    <row r="87" spans="1:30" x14ac:dyDescent="0.25">
      <c r="A87" s="24"/>
      <c r="B87" s="9">
        <v>1.6</v>
      </c>
      <c r="C87" s="24"/>
      <c r="D87" s="24"/>
      <c r="E87" s="24"/>
      <c r="F87" s="24"/>
      <c r="G87" s="55"/>
      <c r="H87" s="56"/>
      <c r="I87" s="24"/>
      <c r="K87" s="24"/>
      <c r="M87" s="33"/>
      <c r="O87" s="24"/>
      <c r="R87" s="33"/>
      <c r="V87" s="31"/>
      <c r="W87" s="31"/>
      <c r="X87" s="6"/>
      <c r="Y87" s="6"/>
      <c r="Z87" s="6"/>
      <c r="AA87" s="6"/>
      <c r="AB87" s="6"/>
      <c r="AD87" s="25"/>
    </row>
    <row r="88" spans="1:30" x14ac:dyDescent="0.25">
      <c r="A88" s="24"/>
      <c r="B88" s="8">
        <v>1.65</v>
      </c>
      <c r="C88" s="24"/>
      <c r="D88" s="24"/>
      <c r="E88" s="24"/>
      <c r="F88" s="24"/>
      <c r="G88" s="55"/>
      <c r="H88" s="56"/>
      <c r="I88" s="24"/>
      <c r="K88" s="24"/>
      <c r="M88" s="33"/>
      <c r="O88" s="24"/>
      <c r="P88" s="24"/>
      <c r="Q88" s="24"/>
      <c r="R88" s="33"/>
      <c r="S88" s="33"/>
      <c r="T88" s="33"/>
      <c r="V88" s="31"/>
      <c r="W88" s="31"/>
      <c r="X88" s="6"/>
      <c r="Y88" s="6"/>
      <c r="Z88" s="6"/>
      <c r="AA88" s="6"/>
      <c r="AB88" s="6"/>
      <c r="AD88" s="25"/>
    </row>
    <row r="89" spans="1:30" x14ac:dyDescent="0.25">
      <c r="A89" s="24"/>
      <c r="B89" s="7">
        <v>1.7</v>
      </c>
      <c r="C89" s="24"/>
      <c r="D89" s="24"/>
      <c r="E89" s="24"/>
      <c r="F89" s="24"/>
      <c r="G89" s="55"/>
      <c r="H89" s="54"/>
      <c r="I89" s="24"/>
      <c r="K89" s="24"/>
      <c r="M89" s="33"/>
      <c r="O89" s="24"/>
      <c r="P89" s="24"/>
      <c r="Q89" s="24"/>
      <c r="R89" s="33"/>
      <c r="S89" s="33"/>
      <c r="T89" s="33"/>
      <c r="V89" s="31"/>
      <c r="W89" s="31"/>
      <c r="X89" s="6"/>
      <c r="Y89" s="6"/>
      <c r="Z89" s="6"/>
      <c r="AA89" s="6"/>
      <c r="AB89" s="6"/>
      <c r="AD89" s="25"/>
    </row>
    <row r="90" spans="1:30" x14ac:dyDescent="0.25">
      <c r="A90" s="24"/>
      <c r="B90" s="7">
        <v>1.75</v>
      </c>
      <c r="C90" s="24"/>
      <c r="D90" s="24"/>
      <c r="E90" s="24"/>
      <c r="F90" s="24"/>
      <c r="G90" s="24"/>
      <c r="H90" s="54"/>
      <c r="I90" s="24"/>
      <c r="K90" s="24"/>
      <c r="M90" s="33"/>
      <c r="O90" s="24"/>
      <c r="P90" s="24"/>
      <c r="Q90" s="24"/>
      <c r="R90" s="33"/>
      <c r="S90" s="33"/>
      <c r="T90" s="33"/>
      <c r="V90" s="31"/>
      <c r="W90" s="31"/>
      <c r="X90" s="6"/>
      <c r="Y90" s="6"/>
      <c r="Z90" s="6"/>
      <c r="AA90" s="6"/>
      <c r="AB90" s="6"/>
      <c r="AD90" s="25"/>
    </row>
    <row r="91" spans="1:30" x14ac:dyDescent="0.25">
      <c r="A91" s="24"/>
      <c r="B91" s="7">
        <v>1.8</v>
      </c>
      <c r="C91" s="24"/>
      <c r="D91" s="24"/>
      <c r="E91" s="24"/>
      <c r="F91" s="24"/>
      <c r="G91" s="24"/>
      <c r="H91" s="54"/>
      <c r="I91" s="24"/>
      <c r="K91" s="24"/>
      <c r="M91" s="33"/>
      <c r="O91" s="24"/>
      <c r="P91" s="24"/>
      <c r="Q91" s="24"/>
      <c r="R91" s="33"/>
      <c r="S91" s="33"/>
      <c r="T91" s="33"/>
      <c r="V91" s="31"/>
      <c r="W91" s="31"/>
      <c r="X91" s="6"/>
      <c r="Y91" s="6"/>
      <c r="Z91" s="6"/>
      <c r="AA91" s="6"/>
      <c r="AB91" s="6"/>
      <c r="AD91" s="25"/>
    </row>
    <row r="92" spans="1:30" ht="13" thickBot="1" x14ac:dyDescent="0.3">
      <c r="A92" s="24"/>
      <c r="B92" s="4">
        <v>1.85</v>
      </c>
      <c r="C92" s="53"/>
      <c r="D92" s="52"/>
      <c r="E92" s="52"/>
      <c r="F92" s="52"/>
      <c r="G92" s="52"/>
      <c r="H92" s="51"/>
      <c r="I92" s="24"/>
      <c r="J92" s="24"/>
      <c r="K92" s="24"/>
      <c r="L92" s="24"/>
      <c r="M92" s="33"/>
      <c r="N92" s="24"/>
      <c r="O92" s="24"/>
      <c r="P92" s="24"/>
      <c r="Q92" s="24"/>
      <c r="R92" s="33"/>
      <c r="S92" s="33"/>
      <c r="T92" s="33"/>
      <c r="V92" s="31"/>
      <c r="W92" s="31"/>
      <c r="X92" s="6"/>
      <c r="Y92" s="6"/>
      <c r="Z92" s="6"/>
      <c r="AA92" s="6"/>
      <c r="AB92" s="6"/>
      <c r="AD92" s="25"/>
    </row>
    <row r="93" spans="1:30" x14ac:dyDescent="0.25">
      <c r="V93" s="6"/>
      <c r="W93" s="6"/>
      <c r="X93" s="6"/>
      <c r="Y93" s="6"/>
      <c r="Z93" s="6"/>
      <c r="AA93" s="6"/>
      <c r="AB93" s="6"/>
      <c r="AD93" s="25"/>
    </row>
    <row r="94" spans="1:30" x14ac:dyDescent="0.25">
      <c r="V94" s="6"/>
      <c r="W94" s="6"/>
      <c r="X94" s="6"/>
      <c r="Y94" s="6"/>
      <c r="Z94" s="6"/>
      <c r="AA94" s="6"/>
      <c r="AB94" s="6"/>
      <c r="AD94" s="25"/>
    </row>
    <row r="95" spans="1:30" ht="13" thickBot="1" x14ac:dyDescent="0.3">
      <c r="V95" s="6"/>
      <c r="W95" s="6"/>
      <c r="X95" s="6"/>
      <c r="Y95" s="6"/>
      <c r="Z95" s="6"/>
      <c r="AA95" s="6"/>
      <c r="AB95" s="6"/>
      <c r="AD95" s="25"/>
    </row>
    <row r="96" spans="1:30" ht="13.5" thickBot="1" x14ac:dyDescent="0.35">
      <c r="B96" s="284" t="s">
        <v>543</v>
      </c>
      <c r="C96" s="282"/>
      <c r="D96" s="282"/>
      <c r="E96" s="282"/>
      <c r="F96" s="282"/>
      <c r="G96" s="283"/>
      <c r="H96" s="19"/>
      <c r="I96" s="19"/>
      <c r="J96" s="19"/>
      <c r="K96" s="19"/>
      <c r="L96" s="19"/>
      <c r="M96" s="19"/>
      <c r="N96" s="19"/>
      <c r="O96" s="19"/>
      <c r="P96" s="19"/>
      <c r="Q96" s="19"/>
      <c r="V96" s="6"/>
      <c r="W96" s="6"/>
      <c r="X96" s="6"/>
      <c r="Y96" s="6"/>
      <c r="Z96" s="6"/>
      <c r="AA96" s="6"/>
      <c r="AB96" s="6"/>
      <c r="AD96" s="25"/>
    </row>
    <row r="97" spans="2:30" ht="15" thickBot="1" x14ac:dyDescent="0.4">
      <c r="B97" s="17" t="s">
        <v>19</v>
      </c>
      <c r="C97" s="50" t="s">
        <v>542</v>
      </c>
      <c r="D97" s="49" t="s">
        <v>541</v>
      </c>
      <c r="E97" s="49" t="s">
        <v>27</v>
      </c>
      <c r="F97" s="48" t="s">
        <v>26</v>
      </c>
      <c r="G97" s="47" t="s">
        <v>540</v>
      </c>
      <c r="H97" s="19"/>
      <c r="J97" s="46"/>
      <c r="L97" s="19"/>
      <c r="M97" s="19"/>
      <c r="N97" s="19"/>
      <c r="O97" s="19"/>
      <c r="P97" s="19"/>
      <c r="Q97" s="19"/>
      <c r="V97" s="6"/>
      <c r="W97" s="6"/>
      <c r="X97" s="6"/>
      <c r="Y97" s="6"/>
      <c r="Z97" s="6"/>
      <c r="AA97" s="6"/>
      <c r="AB97" s="6"/>
      <c r="AD97" s="25"/>
    </row>
    <row r="98" spans="2:30" ht="13" x14ac:dyDescent="0.3">
      <c r="B98" s="13">
        <v>0.55000000000000004</v>
      </c>
      <c r="C98" s="32"/>
      <c r="D98" s="32"/>
      <c r="E98" s="32"/>
      <c r="F98" s="32"/>
      <c r="G98" s="45"/>
      <c r="I98" s="32"/>
      <c r="K98" s="32"/>
      <c r="M98" s="19"/>
      <c r="N98" s="19"/>
      <c r="O98" s="19"/>
      <c r="P98" s="19"/>
      <c r="Q98" s="19"/>
      <c r="V98" s="6"/>
      <c r="W98" s="6"/>
      <c r="X98" s="6"/>
      <c r="Y98" s="6"/>
      <c r="Z98" s="6"/>
      <c r="AA98" s="6"/>
      <c r="AB98" s="6"/>
      <c r="AD98" s="25"/>
    </row>
    <row r="99" spans="2:30" ht="13" x14ac:dyDescent="0.3">
      <c r="B99" s="12">
        <v>0.6</v>
      </c>
      <c r="C99" s="32"/>
      <c r="D99" s="32"/>
      <c r="E99" s="32"/>
      <c r="F99" s="32"/>
      <c r="G99" s="45"/>
      <c r="I99" s="32"/>
      <c r="K99" s="32"/>
      <c r="M99" s="19"/>
      <c r="N99" s="19"/>
      <c r="O99" s="19"/>
      <c r="P99" s="19"/>
      <c r="Q99" s="19"/>
      <c r="V99" s="6"/>
      <c r="W99" s="6"/>
      <c r="X99" s="6"/>
      <c r="Y99" s="6"/>
      <c r="Z99" s="6"/>
      <c r="AA99" s="6"/>
      <c r="AB99" s="6"/>
      <c r="AD99" s="25"/>
    </row>
    <row r="100" spans="2:30" ht="13" x14ac:dyDescent="0.3">
      <c r="B100" s="12">
        <v>0.65</v>
      </c>
      <c r="C100" s="32">
        <f t="shared" ref="C100:C114" si="11">C36/H36*100</f>
        <v>24.286851856999185</v>
      </c>
      <c r="D100" s="32">
        <f t="shared" ref="D100:D114" si="12">D36/H36*100</f>
        <v>7.1765295004698482</v>
      </c>
      <c r="E100" s="32">
        <f t="shared" ref="E100:E114" si="13">E36/H36*100</f>
        <v>48.57370371399837</v>
      </c>
      <c r="F100" s="32">
        <f t="shared" ref="F100:F114" si="14">F36/H36*100</f>
        <v>8.8612965640264711</v>
      </c>
      <c r="G100" s="45">
        <f t="shared" ref="G100:G114" si="15">G36/H36*100</f>
        <v>11.101618364506116</v>
      </c>
      <c r="I100" s="32"/>
      <c r="K100" s="32"/>
      <c r="M100" s="19"/>
      <c r="N100" s="19"/>
      <c r="O100" s="19"/>
      <c r="P100" s="19"/>
      <c r="Q100" s="19"/>
      <c r="V100" s="6"/>
      <c r="W100" s="6"/>
      <c r="X100" s="6"/>
      <c r="Y100" s="6"/>
      <c r="Z100" s="6"/>
      <c r="AA100" s="6"/>
      <c r="AB100" s="6"/>
      <c r="AD100" s="25"/>
    </row>
    <row r="101" spans="2:30" ht="13" x14ac:dyDescent="0.3">
      <c r="B101" s="12">
        <v>0.7</v>
      </c>
      <c r="C101" s="32">
        <f t="shared" si="11"/>
        <v>23.901175766671042</v>
      </c>
      <c r="D101" s="32">
        <f t="shared" si="12"/>
        <v>8.6536182864796185</v>
      </c>
      <c r="E101" s="32">
        <f t="shared" si="13"/>
        <v>47.802351533342083</v>
      </c>
      <c r="F101" s="32">
        <f t="shared" si="14"/>
        <v>9.379984213117206</v>
      </c>
      <c r="G101" s="45">
        <f t="shared" si="15"/>
        <v>10.26287020039004</v>
      </c>
      <c r="I101" s="32"/>
      <c r="K101" s="32"/>
      <c r="M101" s="19"/>
      <c r="N101" s="19"/>
      <c r="O101" s="19"/>
      <c r="P101" s="19"/>
      <c r="Q101" s="19"/>
      <c r="V101" s="6"/>
      <c r="W101" s="6"/>
      <c r="X101" s="6"/>
      <c r="Y101" s="6"/>
      <c r="Z101" s="6"/>
      <c r="AA101" s="6"/>
      <c r="AB101" s="6"/>
      <c r="AD101" s="25"/>
    </row>
    <row r="102" spans="2:30" ht="13" x14ac:dyDescent="0.3">
      <c r="B102" s="11">
        <v>0.75</v>
      </c>
      <c r="C102" s="32">
        <f t="shared" si="11"/>
        <v>22.695106603322973</v>
      </c>
      <c r="D102" s="32">
        <f t="shared" si="12"/>
        <v>9.7263819352418253</v>
      </c>
      <c r="E102" s="32">
        <f t="shared" si="13"/>
        <v>45.390213206645946</v>
      </c>
      <c r="F102" s="32">
        <f t="shared" si="14"/>
        <v>9.5312759574663346</v>
      </c>
      <c r="G102" s="45">
        <f t="shared" si="15"/>
        <v>12.657022297322928</v>
      </c>
      <c r="I102" s="32"/>
      <c r="K102" s="32"/>
      <c r="M102" s="19"/>
      <c r="N102" s="19"/>
      <c r="O102" s="19"/>
      <c r="P102" s="19"/>
      <c r="Q102" s="19"/>
      <c r="V102" s="6"/>
      <c r="W102" s="6"/>
      <c r="X102" s="6"/>
      <c r="Y102" s="6"/>
      <c r="Z102" s="6"/>
      <c r="AA102" s="6"/>
      <c r="AB102" s="6"/>
      <c r="AD102" s="25"/>
    </row>
    <row r="103" spans="2:30" ht="13" x14ac:dyDescent="0.3">
      <c r="B103" s="11">
        <v>0.8</v>
      </c>
      <c r="C103" s="32">
        <f t="shared" si="11"/>
        <v>21.764461565696934</v>
      </c>
      <c r="D103" s="32">
        <f t="shared" si="12"/>
        <v>11.135613610772218</v>
      </c>
      <c r="E103" s="32">
        <f t="shared" si="13"/>
        <v>43.528923131393867</v>
      </c>
      <c r="F103" s="32">
        <f t="shared" si="14"/>
        <v>9.7379795632751041</v>
      </c>
      <c r="G103" s="45">
        <f t="shared" si="15"/>
        <v>13.833022128861874</v>
      </c>
      <c r="I103" s="32"/>
      <c r="K103" s="32"/>
      <c r="M103" s="19"/>
      <c r="N103" s="19"/>
      <c r="O103" s="19"/>
      <c r="P103" s="19"/>
      <c r="Q103" s="19"/>
      <c r="V103" s="6"/>
      <c r="W103" s="6"/>
      <c r="X103" s="6"/>
      <c r="Y103" s="6"/>
      <c r="Z103" s="6"/>
      <c r="AA103" s="6"/>
      <c r="AB103" s="6"/>
      <c r="AD103" s="25"/>
    </row>
    <row r="104" spans="2:30" ht="13" x14ac:dyDescent="0.3">
      <c r="B104" s="11">
        <v>0.85</v>
      </c>
      <c r="C104" s="32">
        <f t="shared" si="11"/>
        <v>20.587929828408921</v>
      </c>
      <c r="D104" s="32">
        <f t="shared" si="12"/>
        <v>11.90023843857313</v>
      </c>
      <c r="E104" s="32">
        <f t="shared" si="13"/>
        <v>41.175859656817842</v>
      </c>
      <c r="F104" s="32">
        <f t="shared" si="14"/>
        <v>9.7754459313272388</v>
      </c>
      <c r="G104" s="45">
        <f t="shared" si="15"/>
        <v>16.56052614487287</v>
      </c>
      <c r="I104" s="32"/>
      <c r="K104" s="32"/>
      <c r="M104" s="19"/>
      <c r="N104" s="19"/>
      <c r="O104" s="19"/>
      <c r="P104" s="19"/>
      <c r="Q104" s="19"/>
      <c r="V104" s="6"/>
      <c r="W104" s="6"/>
      <c r="X104" s="6"/>
      <c r="Y104" s="6"/>
      <c r="Z104" s="6"/>
      <c r="AA104" s="6"/>
      <c r="AB104" s="6"/>
      <c r="AD104" s="25"/>
    </row>
    <row r="105" spans="2:30" ht="13" x14ac:dyDescent="0.3">
      <c r="B105" s="11">
        <v>0.9</v>
      </c>
      <c r="C105" s="32">
        <f t="shared" si="11"/>
        <v>19.878351964229036</v>
      </c>
      <c r="D105" s="32">
        <f t="shared" si="12"/>
        <v>13.356748216050473</v>
      </c>
      <c r="E105" s="32">
        <f t="shared" si="13"/>
        <v>39.756703928458073</v>
      </c>
      <c r="F105" s="32">
        <f t="shared" si="14"/>
        <v>9.9816542654643534</v>
      </c>
      <c r="G105" s="45">
        <f t="shared" si="15"/>
        <v>17.026541625798068</v>
      </c>
      <c r="I105" s="32"/>
      <c r="K105" s="32"/>
      <c r="M105" s="19"/>
      <c r="N105" s="19"/>
      <c r="O105" s="19"/>
      <c r="P105" s="19"/>
      <c r="Q105" s="19"/>
      <c r="V105" s="6"/>
      <c r="W105" s="6"/>
      <c r="X105" s="6"/>
      <c r="Y105" s="6"/>
      <c r="Z105" s="6"/>
      <c r="AA105" s="6"/>
      <c r="AB105" s="6"/>
      <c r="AD105" s="25"/>
    </row>
    <row r="106" spans="2:30" ht="13" x14ac:dyDescent="0.3">
      <c r="B106" s="11">
        <v>0.95</v>
      </c>
      <c r="C106" s="32">
        <f t="shared" si="11"/>
        <v>19.358000160985199</v>
      </c>
      <c r="D106" s="32">
        <f t="shared" si="12"/>
        <v>14.499815168350688</v>
      </c>
      <c r="E106" s="32">
        <f t="shared" si="13"/>
        <v>38.716000321970398</v>
      </c>
      <c r="F106" s="32">
        <f t="shared" si="14"/>
        <v>10.247997995519887</v>
      </c>
      <c r="G106" s="45">
        <f t="shared" si="15"/>
        <v>17.178186353173832</v>
      </c>
      <c r="I106" s="32"/>
      <c r="K106" s="32"/>
      <c r="M106" s="19"/>
      <c r="N106" s="19"/>
      <c r="O106" s="19"/>
      <c r="P106" s="19"/>
      <c r="Q106" s="19"/>
      <c r="V106" s="6"/>
      <c r="W106" s="6"/>
      <c r="X106" s="6"/>
      <c r="Y106" s="6"/>
      <c r="Z106" s="6"/>
      <c r="AA106" s="6"/>
      <c r="AB106" s="6"/>
      <c r="AD106" s="25"/>
    </row>
    <row r="107" spans="2:30" ht="13" x14ac:dyDescent="0.3">
      <c r="B107" s="11">
        <v>1</v>
      </c>
      <c r="C107" s="32">
        <f t="shared" si="11"/>
        <v>18.630260186012578</v>
      </c>
      <c r="D107" s="32">
        <f t="shared" si="12"/>
        <v>15.286608722726843</v>
      </c>
      <c r="E107" s="32">
        <f t="shared" si="13"/>
        <v>37.260520372025155</v>
      </c>
      <c r="F107" s="32">
        <f t="shared" si="14"/>
        <v>10.369308376580772</v>
      </c>
      <c r="G107" s="45">
        <f t="shared" si="15"/>
        <v>18.453302342654649</v>
      </c>
      <c r="I107" s="32"/>
      <c r="K107" s="32"/>
      <c r="M107" s="19"/>
      <c r="N107" s="19"/>
      <c r="O107" s="19"/>
      <c r="P107" s="19"/>
      <c r="Q107" s="19"/>
      <c r="V107" s="6"/>
      <c r="W107" s="6"/>
      <c r="X107" s="6"/>
      <c r="Y107" s="6"/>
      <c r="Z107" s="6"/>
      <c r="AA107" s="6"/>
      <c r="AB107" s="6"/>
      <c r="AD107" s="25"/>
    </row>
    <row r="108" spans="2:30" ht="13" x14ac:dyDescent="0.3">
      <c r="B108" s="11">
        <v>1.05</v>
      </c>
      <c r="C108" s="32">
        <f t="shared" si="11"/>
        <v>18.279818553592399</v>
      </c>
      <c r="D108" s="32">
        <f t="shared" si="12"/>
        <v>16.102057133907284</v>
      </c>
      <c r="E108" s="32">
        <f t="shared" si="13"/>
        <v>36.559637107184798</v>
      </c>
      <c r="F108" s="32">
        <f t="shared" si="14"/>
        <v>10.670103058980578</v>
      </c>
      <c r="G108" s="45">
        <f t="shared" si="15"/>
        <v>18.388384146334946</v>
      </c>
      <c r="I108" s="32"/>
      <c r="K108" s="32"/>
      <c r="M108" s="19"/>
      <c r="N108" s="19"/>
      <c r="O108" s="19"/>
      <c r="P108" s="19"/>
      <c r="Q108" s="19"/>
      <c r="V108" s="6"/>
      <c r="W108" s="6"/>
      <c r="X108" s="6"/>
      <c r="Y108" s="6"/>
      <c r="Z108" s="6"/>
      <c r="AA108" s="6"/>
      <c r="AB108" s="6"/>
      <c r="AD108" s="25"/>
    </row>
    <row r="109" spans="2:30" ht="13" x14ac:dyDescent="0.3">
      <c r="B109" s="11">
        <v>1.1000000000000001</v>
      </c>
      <c r="C109" s="32">
        <f t="shared" si="11"/>
        <v>18.147843702758269</v>
      </c>
      <c r="D109" s="32">
        <f t="shared" si="12"/>
        <v>16.876585298870058</v>
      </c>
      <c r="E109" s="32">
        <f t="shared" si="13"/>
        <v>36.295687405516539</v>
      </c>
      <c r="F109" s="32">
        <f t="shared" si="14"/>
        <v>11.084148724658123</v>
      </c>
      <c r="G109" s="45">
        <f t="shared" si="15"/>
        <v>17.595734868197031</v>
      </c>
      <c r="I109" s="32"/>
      <c r="K109" s="32"/>
      <c r="M109" s="19"/>
      <c r="N109" s="19"/>
      <c r="O109" s="19"/>
      <c r="P109" s="19"/>
      <c r="Q109" s="19"/>
      <c r="V109" s="6"/>
      <c r="W109" s="6"/>
      <c r="X109" s="6"/>
      <c r="Y109" s="6"/>
      <c r="Z109" s="6"/>
      <c r="AA109" s="6"/>
      <c r="AB109" s="6"/>
      <c r="AD109" s="25"/>
    </row>
    <row r="110" spans="2:30" ht="13" x14ac:dyDescent="0.3">
      <c r="B110" s="11">
        <v>1.1499999999999999</v>
      </c>
      <c r="C110" s="32">
        <f t="shared" si="11"/>
        <v>17.695904079151113</v>
      </c>
      <c r="D110" s="32">
        <f t="shared" si="12"/>
        <v>17.12989323969402</v>
      </c>
      <c r="E110" s="32">
        <f t="shared" si="13"/>
        <v>35.391808158302226</v>
      </c>
      <c r="F110" s="32">
        <f t="shared" si="14"/>
        <v>11.285818145359173</v>
      </c>
      <c r="G110" s="45">
        <f t="shared" si="15"/>
        <v>18.496576377493483</v>
      </c>
      <c r="I110" s="32"/>
      <c r="K110" s="32"/>
      <c r="M110" s="19"/>
      <c r="N110" s="19"/>
      <c r="O110" s="19"/>
      <c r="P110" s="19"/>
      <c r="Q110" s="19"/>
      <c r="V110" s="6"/>
      <c r="W110" s="6"/>
      <c r="X110" s="6"/>
      <c r="Y110" s="6"/>
      <c r="Z110" s="6"/>
      <c r="AA110" s="6"/>
      <c r="AB110" s="6"/>
      <c r="AD110" s="25"/>
    </row>
    <row r="111" spans="2:30" ht="13" x14ac:dyDescent="0.3">
      <c r="B111" s="11">
        <v>1.2</v>
      </c>
      <c r="C111" s="32">
        <f t="shared" si="11"/>
        <v>17.119946459087103</v>
      </c>
      <c r="D111" s="32">
        <f t="shared" si="12"/>
        <v>16.938222461899478</v>
      </c>
      <c r="E111" s="32">
        <f t="shared" si="13"/>
        <v>34.239892918174206</v>
      </c>
      <c r="F111" s="32">
        <f t="shared" si="14"/>
        <v>11.379535904397452</v>
      </c>
      <c r="G111" s="45">
        <f t="shared" si="15"/>
        <v>20.322402256441748</v>
      </c>
      <c r="I111" s="32"/>
      <c r="K111" s="32"/>
      <c r="M111" s="19"/>
      <c r="N111" s="19"/>
      <c r="O111" s="19"/>
      <c r="P111" s="19"/>
      <c r="Q111" s="19"/>
      <c r="V111" s="6"/>
      <c r="W111" s="6"/>
      <c r="X111" s="6"/>
      <c r="Y111" s="6"/>
      <c r="Z111" s="6"/>
      <c r="AA111" s="6"/>
      <c r="AB111" s="6"/>
      <c r="AD111" s="25"/>
    </row>
    <row r="112" spans="2:30" ht="13" x14ac:dyDescent="0.3">
      <c r="B112" s="11">
        <v>1.25</v>
      </c>
      <c r="C112" s="32">
        <f t="shared" si="11"/>
        <v>17.587852390097172</v>
      </c>
      <c r="D112" s="32">
        <f t="shared" si="12"/>
        <v>17.583593464795594</v>
      </c>
      <c r="E112" s="32">
        <f t="shared" si="13"/>
        <v>35.175704780194344</v>
      </c>
      <c r="F112" s="32">
        <f t="shared" si="14"/>
        <v>12.163058710978904</v>
      </c>
      <c r="G112" s="45">
        <f t="shared" si="15"/>
        <v>17.489790653933994</v>
      </c>
      <c r="I112" s="32"/>
      <c r="K112" s="32"/>
      <c r="M112" s="19"/>
      <c r="N112" s="19"/>
      <c r="O112" s="19"/>
      <c r="P112" s="19"/>
      <c r="Q112" s="19"/>
      <c r="V112" s="6"/>
      <c r="W112" s="6"/>
      <c r="X112" s="6"/>
      <c r="Y112" s="6"/>
      <c r="Z112" s="6"/>
      <c r="AA112" s="6"/>
      <c r="AB112" s="6"/>
      <c r="AD112" s="25"/>
    </row>
    <row r="113" spans="2:30" ht="13" x14ac:dyDescent="0.3">
      <c r="B113" s="11">
        <v>1.3</v>
      </c>
      <c r="C113" s="32">
        <f t="shared" si="11"/>
        <v>17.468215138712008</v>
      </c>
      <c r="D113" s="32">
        <f t="shared" si="12"/>
        <v>17.161145633663782</v>
      </c>
      <c r="E113" s="32">
        <f t="shared" si="13"/>
        <v>34.936430277424016</v>
      </c>
      <c r="F113" s="32">
        <f t="shared" si="14"/>
        <v>12.548492696514742</v>
      </c>
      <c r="G113" s="45">
        <f t="shared" si="15"/>
        <v>17.885716253685434</v>
      </c>
      <c r="I113" s="32"/>
      <c r="K113" s="32"/>
      <c r="M113" s="19"/>
      <c r="N113" s="19"/>
      <c r="O113" s="19"/>
      <c r="P113" s="19"/>
      <c r="Q113" s="19"/>
      <c r="V113" s="6"/>
      <c r="W113" s="6"/>
      <c r="X113" s="6"/>
      <c r="Y113" s="6"/>
      <c r="Z113" s="6"/>
      <c r="AA113" s="6"/>
      <c r="AB113" s="6"/>
      <c r="AD113" s="25"/>
    </row>
    <row r="114" spans="2:30" ht="13" x14ac:dyDescent="0.3">
      <c r="B114" s="10">
        <v>1.35</v>
      </c>
      <c r="C114" s="32">
        <f t="shared" si="11"/>
        <v>17.517686504228138</v>
      </c>
      <c r="D114" s="32">
        <f t="shared" si="12"/>
        <v>16.807676352963064</v>
      </c>
      <c r="E114" s="32">
        <f t="shared" si="13"/>
        <v>35.035373008456276</v>
      </c>
      <c r="F114" s="32">
        <f t="shared" si="14"/>
        <v>13.052404333644633</v>
      </c>
      <c r="G114" s="45">
        <f t="shared" si="15"/>
        <v>17.586859800707906</v>
      </c>
      <c r="I114" s="32"/>
      <c r="K114" s="32"/>
      <c r="M114" s="19"/>
      <c r="N114" s="19"/>
      <c r="O114" s="19"/>
      <c r="P114" s="19"/>
      <c r="Q114" s="19"/>
      <c r="V114" s="6"/>
      <c r="W114" s="6"/>
      <c r="X114" s="6"/>
      <c r="Y114" s="6"/>
      <c r="Z114" s="6"/>
      <c r="AA114" s="6"/>
      <c r="AB114" s="6"/>
      <c r="AD114" s="25"/>
    </row>
    <row r="115" spans="2:30" ht="13" x14ac:dyDescent="0.3">
      <c r="B115" s="8">
        <v>1.4</v>
      </c>
      <c r="C115" s="32"/>
      <c r="D115" s="32"/>
      <c r="E115" s="32"/>
      <c r="F115" s="32"/>
      <c r="G115" s="45"/>
      <c r="I115" s="32"/>
      <c r="K115" s="32"/>
      <c r="M115" s="19"/>
      <c r="N115" s="19"/>
      <c r="O115" s="19"/>
      <c r="P115" s="19"/>
      <c r="Q115" s="19"/>
      <c r="V115" s="6"/>
      <c r="W115" s="6"/>
      <c r="X115" s="6"/>
      <c r="Y115" s="6"/>
      <c r="Z115" s="6"/>
      <c r="AA115" s="6"/>
      <c r="AB115" s="6"/>
      <c r="AD115" s="25"/>
    </row>
    <row r="116" spans="2:30" ht="13" x14ac:dyDescent="0.3">
      <c r="B116" s="8">
        <v>1.45</v>
      </c>
      <c r="C116" s="32"/>
      <c r="D116" s="32"/>
      <c r="E116" s="32"/>
      <c r="F116" s="32"/>
      <c r="G116" s="45"/>
      <c r="I116" s="32"/>
      <c r="K116" s="32"/>
      <c r="M116" s="19"/>
      <c r="N116" s="19"/>
      <c r="O116" s="19"/>
      <c r="P116" s="19"/>
      <c r="Q116" s="19"/>
      <c r="V116" s="6"/>
      <c r="W116" s="6"/>
      <c r="X116" s="6"/>
      <c r="Y116" s="6"/>
      <c r="Z116" s="6"/>
      <c r="AA116" s="6"/>
      <c r="AB116" s="6"/>
      <c r="AD116" s="25"/>
    </row>
    <row r="117" spans="2:30" ht="13" x14ac:dyDescent="0.3">
      <c r="B117" s="7">
        <v>1.5</v>
      </c>
      <c r="C117" s="32"/>
      <c r="D117" s="32"/>
      <c r="E117" s="32"/>
      <c r="F117" s="32"/>
      <c r="G117" s="45"/>
      <c r="I117" s="32"/>
      <c r="K117" s="32"/>
      <c r="M117" s="19"/>
      <c r="N117" s="19"/>
      <c r="O117" s="19"/>
      <c r="P117" s="19"/>
      <c r="Q117" s="19"/>
      <c r="V117" s="6"/>
      <c r="W117" s="6"/>
      <c r="X117" s="6"/>
      <c r="Y117" s="6"/>
      <c r="Z117" s="6"/>
      <c r="AA117" s="6"/>
      <c r="AB117" s="6"/>
      <c r="AD117" s="25"/>
    </row>
    <row r="118" spans="2:30" ht="13" x14ac:dyDescent="0.3">
      <c r="B118" s="8">
        <v>1.55</v>
      </c>
      <c r="C118" s="32"/>
      <c r="D118" s="32"/>
      <c r="E118" s="32"/>
      <c r="F118" s="32"/>
      <c r="G118" s="45"/>
      <c r="I118" s="32"/>
      <c r="K118" s="32"/>
      <c r="M118" s="19"/>
      <c r="N118" s="19"/>
      <c r="O118" s="19"/>
      <c r="P118" s="19"/>
      <c r="Q118" s="19"/>
      <c r="V118" s="6"/>
      <c r="W118" s="6"/>
      <c r="X118" s="6"/>
      <c r="Y118" s="6"/>
      <c r="Z118" s="6"/>
      <c r="AA118" s="6"/>
      <c r="AB118" s="6"/>
      <c r="AD118" s="25"/>
    </row>
    <row r="119" spans="2:30" ht="13" x14ac:dyDescent="0.3">
      <c r="B119" s="9">
        <v>1.6</v>
      </c>
      <c r="C119" s="32"/>
      <c r="D119" s="32"/>
      <c r="E119" s="32"/>
      <c r="F119" s="32"/>
      <c r="G119" s="45"/>
      <c r="I119" s="32"/>
      <c r="K119" s="32"/>
      <c r="M119" s="19"/>
      <c r="N119" s="19"/>
      <c r="O119" s="19"/>
      <c r="P119" s="19"/>
      <c r="Q119" s="19"/>
      <c r="V119" s="6"/>
      <c r="W119" s="6"/>
      <c r="X119" s="6"/>
      <c r="Y119" s="6"/>
      <c r="Z119" s="6"/>
      <c r="AA119" s="6"/>
      <c r="AB119" s="6"/>
      <c r="AD119" s="25"/>
    </row>
    <row r="120" spans="2:30" ht="13" x14ac:dyDescent="0.3">
      <c r="B120" s="8">
        <v>1.65</v>
      </c>
      <c r="C120" s="32"/>
      <c r="D120" s="32"/>
      <c r="E120" s="32"/>
      <c r="F120" s="32"/>
      <c r="G120" s="45"/>
      <c r="I120" s="32"/>
      <c r="K120" s="32"/>
      <c r="M120" s="19"/>
      <c r="N120" s="19"/>
      <c r="O120" s="19"/>
      <c r="P120" s="19"/>
      <c r="Q120" s="19"/>
      <c r="V120" s="6"/>
      <c r="W120" s="6"/>
      <c r="X120" s="6"/>
      <c r="Y120" s="6"/>
      <c r="Z120" s="6"/>
      <c r="AA120" s="6"/>
      <c r="AB120" s="6"/>
      <c r="AD120" s="25"/>
    </row>
    <row r="121" spans="2:30" ht="13" x14ac:dyDescent="0.3">
      <c r="B121" s="7">
        <v>1.7</v>
      </c>
      <c r="C121" s="32"/>
      <c r="D121" s="32"/>
      <c r="E121" s="32"/>
      <c r="F121" s="32"/>
      <c r="G121" s="45"/>
      <c r="I121" s="32"/>
      <c r="K121" s="32"/>
      <c r="M121" s="19"/>
      <c r="N121" s="19"/>
      <c r="O121" s="19"/>
      <c r="P121" s="19"/>
      <c r="Q121" s="19"/>
      <c r="V121" s="6"/>
      <c r="W121" s="6"/>
      <c r="X121" s="6"/>
      <c r="Y121" s="6"/>
      <c r="Z121" s="6"/>
      <c r="AA121" s="6"/>
      <c r="AB121" s="6"/>
      <c r="AD121" s="25"/>
    </row>
    <row r="122" spans="2:30" ht="13" x14ac:dyDescent="0.3">
      <c r="B122" s="7">
        <v>1.75</v>
      </c>
      <c r="C122" s="32"/>
      <c r="D122" s="32"/>
      <c r="E122" s="32"/>
      <c r="F122" s="32"/>
      <c r="G122" s="45"/>
      <c r="I122" s="32"/>
      <c r="K122" s="32"/>
      <c r="M122" s="19"/>
      <c r="N122" s="19"/>
      <c r="O122" s="19"/>
      <c r="P122" s="19"/>
      <c r="Q122" s="19"/>
      <c r="V122" s="6"/>
      <c r="W122" s="6"/>
      <c r="X122" s="6"/>
      <c r="Y122" s="6"/>
      <c r="Z122" s="6"/>
      <c r="AA122" s="6"/>
      <c r="AB122" s="6"/>
      <c r="AD122" s="25"/>
    </row>
    <row r="123" spans="2:30" ht="13" x14ac:dyDescent="0.3">
      <c r="B123" s="7">
        <v>1.8</v>
      </c>
      <c r="C123" s="32"/>
      <c r="D123" s="32"/>
      <c r="E123" s="32"/>
      <c r="F123" s="32"/>
      <c r="G123" s="45"/>
      <c r="I123" s="32"/>
      <c r="K123" s="32"/>
      <c r="M123" s="19"/>
      <c r="N123" s="19"/>
      <c r="O123" s="19"/>
      <c r="P123" s="19"/>
      <c r="Q123" s="19"/>
      <c r="V123" s="6"/>
      <c r="W123" s="6"/>
      <c r="X123" s="6"/>
      <c r="Y123" s="6"/>
      <c r="Z123" s="6"/>
      <c r="AA123" s="6"/>
      <c r="AB123" s="6"/>
      <c r="AD123" s="25"/>
    </row>
    <row r="124" spans="2:30" ht="13.5" thickBot="1" x14ac:dyDescent="0.35">
      <c r="B124" s="4">
        <v>1.85</v>
      </c>
      <c r="C124" s="44"/>
      <c r="D124" s="43"/>
      <c r="E124" s="43"/>
      <c r="F124" s="43"/>
      <c r="G124" s="42"/>
      <c r="H124" s="32"/>
      <c r="I124" s="32"/>
      <c r="J124" s="32"/>
      <c r="K124" s="32"/>
      <c r="L124" s="32"/>
      <c r="M124" s="19"/>
      <c r="N124" s="19"/>
      <c r="O124" s="19"/>
      <c r="P124" s="19"/>
      <c r="Q124" s="19"/>
      <c r="V124" s="6"/>
      <c r="W124" s="6"/>
      <c r="X124" s="6"/>
      <c r="Y124" s="6"/>
      <c r="Z124" s="6"/>
      <c r="AA124" s="6"/>
      <c r="AB124" s="6"/>
      <c r="AD124" s="25"/>
    </row>
    <row r="125" spans="2:30" x14ac:dyDescent="0.25">
      <c r="V125" s="6"/>
      <c r="W125" s="6"/>
      <c r="X125" s="6"/>
      <c r="Y125" s="6"/>
      <c r="Z125" s="6"/>
      <c r="AA125" s="6"/>
      <c r="AB125" s="6"/>
      <c r="AD125" s="25"/>
    </row>
    <row r="126" spans="2:30" ht="13" thickBot="1" x14ac:dyDescent="0.3">
      <c r="V126" s="6"/>
      <c r="W126" s="6"/>
      <c r="X126" s="6"/>
      <c r="Y126" s="6"/>
      <c r="Z126" s="6"/>
      <c r="AA126" s="6"/>
      <c r="AB126" s="6"/>
      <c r="AD126" s="25"/>
    </row>
    <row r="127" spans="2:30" ht="13.5" thickBot="1" x14ac:dyDescent="0.35">
      <c r="B127" s="284" t="s">
        <v>544</v>
      </c>
      <c r="C127" s="282"/>
      <c r="D127" s="282"/>
      <c r="E127" s="282"/>
      <c r="F127" s="282"/>
      <c r="G127" s="282"/>
      <c r="H127" s="283"/>
      <c r="I127" s="19"/>
      <c r="J127" s="19"/>
      <c r="K127" s="19"/>
      <c r="V127" s="6"/>
      <c r="W127" s="6"/>
      <c r="X127" s="6"/>
      <c r="Y127" s="6"/>
      <c r="Z127" s="6"/>
      <c r="AA127" s="6"/>
      <c r="AB127" s="6"/>
      <c r="AD127" s="25"/>
    </row>
    <row r="128" spans="2:30" ht="13.5" thickBot="1" x14ac:dyDescent="0.35">
      <c r="B128" s="41" t="s">
        <v>71</v>
      </c>
      <c r="C128" s="285" t="s">
        <v>545</v>
      </c>
      <c r="D128" s="286"/>
      <c r="E128" s="286"/>
      <c r="F128" s="287" t="s">
        <v>546</v>
      </c>
      <c r="G128" s="288"/>
      <c r="H128" s="289"/>
      <c r="I128" s="261"/>
      <c r="J128" s="261"/>
      <c r="K128" s="261"/>
      <c r="V128" s="6"/>
      <c r="W128" s="6"/>
      <c r="X128" s="6"/>
      <c r="Y128" s="6"/>
      <c r="Z128" s="6"/>
      <c r="AA128" s="6"/>
      <c r="AB128" s="6"/>
      <c r="AD128" s="25"/>
    </row>
    <row r="129" spans="2:30" x14ac:dyDescent="0.25">
      <c r="B129" s="13">
        <v>0.55000000000000004</v>
      </c>
      <c r="C129" s="33"/>
      <c r="D129" s="33"/>
      <c r="E129" s="33"/>
      <c r="F129" s="40"/>
      <c r="G129" s="33"/>
      <c r="H129" s="38"/>
      <c r="I129" s="33"/>
      <c r="J129" s="32"/>
      <c r="K129" s="32"/>
      <c r="L129" s="32">
        <f t="shared" ref="L129:L155" si="16">E129+H129</f>
        <v>0</v>
      </c>
      <c r="V129" s="6"/>
      <c r="W129" s="6"/>
      <c r="X129" s="6"/>
      <c r="Y129" s="6"/>
      <c r="Z129" s="6"/>
      <c r="AA129" s="6"/>
      <c r="AB129" s="6"/>
      <c r="AD129" s="25"/>
    </row>
    <row r="130" spans="2:30" x14ac:dyDescent="0.25">
      <c r="B130" s="12">
        <v>0.6</v>
      </c>
      <c r="C130" s="33"/>
      <c r="D130" s="33"/>
      <c r="E130" s="33"/>
      <c r="F130" s="39"/>
      <c r="G130" s="33"/>
      <c r="H130" s="38"/>
      <c r="I130" s="33"/>
      <c r="J130" s="32"/>
      <c r="K130" s="32"/>
      <c r="L130" s="32">
        <f t="shared" si="16"/>
        <v>0</v>
      </c>
      <c r="V130" s="6"/>
      <c r="W130" s="6"/>
      <c r="X130" s="6"/>
      <c r="Y130" s="6"/>
      <c r="Z130" s="6"/>
      <c r="AA130" s="6"/>
      <c r="AB130" s="6"/>
      <c r="AD130" s="25"/>
    </row>
    <row r="131" spans="2:30" x14ac:dyDescent="0.25">
      <c r="B131" s="12">
        <v>0.65</v>
      </c>
      <c r="C131" s="33"/>
      <c r="D131" s="33"/>
      <c r="E131" s="33">
        <f t="shared" ref="E131:E145" si="17">D100+E100+G100/2+F100</f>
        <v>70.162338960747746</v>
      </c>
      <c r="F131" s="39"/>
      <c r="G131" s="33"/>
      <c r="H131" s="38">
        <f t="shared" ref="H131:H145" si="18">C100+G100/2</f>
        <v>29.837661039252243</v>
      </c>
      <c r="I131" s="33"/>
      <c r="J131" s="32"/>
      <c r="K131" s="32"/>
      <c r="L131" s="32">
        <f t="shared" si="16"/>
        <v>99.999999999999986</v>
      </c>
      <c r="V131" s="6"/>
      <c r="W131" s="6"/>
      <c r="X131" s="6"/>
      <c r="Y131" s="6"/>
      <c r="Z131" s="6"/>
      <c r="AA131" s="6"/>
      <c r="AB131" s="6"/>
      <c r="AD131" s="25"/>
    </row>
    <row r="132" spans="2:30" x14ac:dyDescent="0.25">
      <c r="B132" s="12">
        <v>0.7</v>
      </c>
      <c r="C132" s="33"/>
      <c r="D132" s="33"/>
      <c r="E132" s="33">
        <f t="shared" si="17"/>
        <v>70.967389133133935</v>
      </c>
      <c r="F132" s="39"/>
      <c r="G132" s="33"/>
      <c r="H132" s="38">
        <f t="shared" si="18"/>
        <v>29.032610866866062</v>
      </c>
      <c r="I132" s="33"/>
      <c r="J132" s="32"/>
      <c r="K132" s="32"/>
      <c r="L132" s="32">
        <f t="shared" si="16"/>
        <v>100</v>
      </c>
      <c r="V132" s="6"/>
      <c r="W132" s="6"/>
      <c r="X132" s="6"/>
      <c r="Y132" s="6"/>
      <c r="Z132" s="6"/>
      <c r="AA132" s="6"/>
      <c r="AB132" s="6"/>
      <c r="AD132" s="25"/>
    </row>
    <row r="133" spans="2:30" x14ac:dyDescent="0.25">
      <c r="B133" s="11">
        <v>0.75</v>
      </c>
      <c r="C133" s="33"/>
      <c r="D133" s="33"/>
      <c r="E133" s="33">
        <f t="shared" si="17"/>
        <v>70.976382248015568</v>
      </c>
      <c r="F133" s="39"/>
      <c r="G133" s="33"/>
      <c r="H133" s="38">
        <f t="shared" si="18"/>
        <v>29.023617751984439</v>
      </c>
      <c r="I133" s="33"/>
      <c r="J133" s="32"/>
      <c r="K133" s="32"/>
      <c r="L133" s="32">
        <f t="shared" si="16"/>
        <v>100</v>
      </c>
      <c r="V133" s="6"/>
      <c r="W133" s="6"/>
      <c r="X133" s="6"/>
      <c r="Y133" s="6"/>
      <c r="Z133" s="6"/>
      <c r="AA133" s="6"/>
      <c r="AB133" s="6"/>
      <c r="AD133" s="25"/>
    </row>
    <row r="134" spans="2:30" x14ac:dyDescent="0.25">
      <c r="B134" s="11">
        <v>0.8</v>
      </c>
      <c r="C134" s="33"/>
      <c r="D134" s="33"/>
      <c r="E134" s="33">
        <f t="shared" si="17"/>
        <v>71.319027369872117</v>
      </c>
      <c r="F134" s="39"/>
      <c r="G134" s="33"/>
      <c r="H134" s="38">
        <f t="shared" si="18"/>
        <v>28.680972630127869</v>
      </c>
      <c r="I134" s="33"/>
      <c r="J134" s="32"/>
      <c r="K134" s="32"/>
      <c r="L134" s="32">
        <f t="shared" si="16"/>
        <v>99.999999999999986</v>
      </c>
      <c r="V134" s="6"/>
      <c r="W134" s="6"/>
      <c r="X134" s="6"/>
      <c r="Y134" s="6"/>
      <c r="Z134" s="6"/>
      <c r="AA134" s="6"/>
      <c r="AB134" s="6"/>
      <c r="AD134" s="25"/>
    </row>
    <row r="135" spans="2:30" x14ac:dyDescent="0.25">
      <c r="B135" s="11">
        <v>0.85</v>
      </c>
      <c r="C135" s="33"/>
      <c r="D135" s="33"/>
      <c r="E135" s="33">
        <f t="shared" si="17"/>
        <v>71.131807099154642</v>
      </c>
      <c r="F135" s="39"/>
      <c r="G135" s="33"/>
      <c r="H135" s="38">
        <f t="shared" si="18"/>
        <v>28.868192900845358</v>
      </c>
      <c r="I135" s="33"/>
      <c r="J135" s="32"/>
      <c r="K135" s="32"/>
      <c r="L135" s="32">
        <f t="shared" si="16"/>
        <v>100</v>
      </c>
      <c r="V135" s="6"/>
      <c r="W135" s="6"/>
      <c r="X135" s="6"/>
      <c r="Y135" s="6"/>
      <c r="Z135" s="6"/>
      <c r="AA135" s="6"/>
      <c r="AB135" s="6"/>
      <c r="AD135" s="25"/>
    </row>
    <row r="136" spans="2:30" x14ac:dyDescent="0.25">
      <c r="B136" s="11">
        <v>0.9</v>
      </c>
      <c r="C136" s="33"/>
      <c r="D136" s="33"/>
      <c r="E136" s="33">
        <f t="shared" si="17"/>
        <v>71.608377222871937</v>
      </c>
      <c r="F136" s="39"/>
      <c r="G136" s="33"/>
      <c r="H136" s="38">
        <f t="shared" si="18"/>
        <v>28.39162277712807</v>
      </c>
      <c r="I136" s="33"/>
      <c r="J136" s="32"/>
      <c r="K136" s="32"/>
      <c r="L136" s="32">
        <f t="shared" si="16"/>
        <v>100</v>
      </c>
      <c r="V136" s="6"/>
      <c r="W136" s="6"/>
      <c r="X136" s="6"/>
      <c r="Y136" s="6"/>
      <c r="Z136" s="6"/>
      <c r="AA136" s="6"/>
      <c r="AB136" s="6"/>
      <c r="AD136" s="25"/>
    </row>
    <row r="137" spans="2:30" x14ac:dyDescent="0.25">
      <c r="B137" s="11">
        <v>0.95</v>
      </c>
      <c r="C137" s="33"/>
      <c r="D137" s="33"/>
      <c r="E137" s="33">
        <f t="shared" si="17"/>
        <v>72.052906662427887</v>
      </c>
      <c r="F137" s="39"/>
      <c r="G137" s="33"/>
      <c r="H137" s="38">
        <f t="shared" si="18"/>
        <v>27.947093337572113</v>
      </c>
      <c r="I137" s="33"/>
      <c r="J137" s="32"/>
      <c r="K137" s="32"/>
      <c r="L137" s="32">
        <f t="shared" si="16"/>
        <v>100</v>
      </c>
      <c r="V137" s="6"/>
      <c r="W137" s="6"/>
      <c r="X137" s="6"/>
      <c r="Y137" s="6"/>
      <c r="Z137" s="6"/>
      <c r="AA137" s="6"/>
      <c r="AB137" s="6"/>
      <c r="AD137" s="25"/>
    </row>
    <row r="138" spans="2:30" x14ac:dyDescent="0.25">
      <c r="B138" s="11">
        <v>1</v>
      </c>
      <c r="C138" s="33"/>
      <c r="D138" s="33"/>
      <c r="E138" s="33">
        <f t="shared" si="17"/>
        <v>72.143088642660089</v>
      </c>
      <c r="F138" s="39"/>
      <c r="G138" s="33"/>
      <c r="H138" s="38">
        <f t="shared" si="18"/>
        <v>27.856911357339904</v>
      </c>
      <c r="I138" s="33"/>
      <c r="J138" s="32"/>
      <c r="K138" s="32"/>
      <c r="L138" s="32">
        <f t="shared" si="16"/>
        <v>100</v>
      </c>
      <c r="V138" s="6"/>
      <c r="W138" s="6"/>
      <c r="X138" s="6"/>
      <c r="Y138" s="6"/>
      <c r="Z138" s="6"/>
      <c r="AA138" s="6"/>
      <c r="AB138" s="6"/>
      <c r="AD138" s="25"/>
    </row>
    <row r="139" spans="2:30" x14ac:dyDescent="0.25">
      <c r="B139" s="11">
        <v>1.05</v>
      </c>
      <c r="C139" s="33"/>
      <c r="D139" s="33"/>
      <c r="E139" s="33">
        <f t="shared" si="17"/>
        <v>72.525989373240122</v>
      </c>
      <c r="F139" s="39"/>
      <c r="G139" s="33"/>
      <c r="H139" s="38">
        <f t="shared" si="18"/>
        <v>27.47401062675987</v>
      </c>
      <c r="I139" s="33"/>
      <c r="J139" s="32"/>
      <c r="K139" s="32"/>
      <c r="L139" s="32">
        <f t="shared" si="16"/>
        <v>100</v>
      </c>
      <c r="V139" s="6"/>
      <c r="W139" s="6"/>
      <c r="X139" s="6"/>
      <c r="Y139" s="6"/>
      <c r="Z139" s="6"/>
      <c r="AA139" s="6"/>
      <c r="AB139" s="6"/>
      <c r="AD139" s="25"/>
    </row>
    <row r="140" spans="2:30" x14ac:dyDescent="0.25">
      <c r="B140" s="11">
        <v>1.1000000000000001</v>
      </c>
      <c r="C140" s="33"/>
      <c r="D140" s="33"/>
      <c r="E140" s="33">
        <f t="shared" si="17"/>
        <v>73.054288863143242</v>
      </c>
      <c r="F140" s="39"/>
      <c r="G140" s="33"/>
      <c r="H140" s="38">
        <f t="shared" si="18"/>
        <v>26.945711136856787</v>
      </c>
      <c r="I140" s="33"/>
      <c r="J140" s="32"/>
      <c r="K140" s="32"/>
      <c r="L140" s="32">
        <f t="shared" si="16"/>
        <v>100.00000000000003</v>
      </c>
      <c r="V140" s="6"/>
      <c r="W140" s="6"/>
      <c r="X140" s="6"/>
      <c r="Y140" s="6"/>
      <c r="Z140" s="6"/>
      <c r="AA140" s="6"/>
      <c r="AB140" s="6"/>
      <c r="AD140" s="25"/>
    </row>
    <row r="141" spans="2:30" x14ac:dyDescent="0.25">
      <c r="B141" s="11">
        <v>1.1499999999999999</v>
      </c>
      <c r="C141" s="33"/>
      <c r="D141" s="33"/>
      <c r="E141" s="33">
        <f t="shared" si="17"/>
        <v>73.055807732102153</v>
      </c>
      <c r="F141" s="39"/>
      <c r="G141" s="33"/>
      <c r="H141" s="38">
        <f t="shared" si="18"/>
        <v>26.944192267897854</v>
      </c>
      <c r="I141" s="33"/>
      <c r="J141" s="32"/>
      <c r="K141" s="32"/>
      <c r="L141" s="32">
        <f t="shared" si="16"/>
        <v>100</v>
      </c>
      <c r="V141" s="6"/>
      <c r="W141" s="6"/>
      <c r="X141" s="6"/>
      <c r="Y141" s="6"/>
      <c r="Z141" s="6"/>
      <c r="AA141" s="6"/>
      <c r="AB141" s="6"/>
      <c r="AD141" s="25"/>
    </row>
    <row r="142" spans="2:30" x14ac:dyDescent="0.25">
      <c r="B142" s="11">
        <v>1.2</v>
      </c>
      <c r="C142" s="33"/>
      <c r="D142" s="33"/>
      <c r="E142" s="33">
        <f t="shared" si="17"/>
        <v>72.718852412692016</v>
      </c>
      <c r="F142" s="39"/>
      <c r="G142" s="33"/>
      <c r="H142" s="38">
        <f t="shared" si="18"/>
        <v>27.281147587307977</v>
      </c>
      <c r="I142" s="33"/>
      <c r="J142" s="32"/>
      <c r="K142" s="32"/>
      <c r="L142" s="32">
        <f t="shared" si="16"/>
        <v>100</v>
      </c>
      <c r="V142" s="6"/>
      <c r="W142" s="6"/>
      <c r="X142" s="6"/>
      <c r="Y142" s="6"/>
      <c r="Z142" s="6"/>
      <c r="AA142" s="6"/>
      <c r="AB142" s="6"/>
      <c r="AD142" s="25"/>
    </row>
    <row r="143" spans="2:30" x14ac:dyDescent="0.25">
      <c r="B143" s="11">
        <v>1.25</v>
      </c>
      <c r="C143" s="33"/>
      <c r="D143" s="33"/>
      <c r="E143" s="33">
        <f t="shared" si="17"/>
        <v>73.667252282935834</v>
      </c>
      <c r="F143" s="39"/>
      <c r="G143" s="33"/>
      <c r="H143" s="38">
        <f t="shared" si="18"/>
        <v>26.332747717064169</v>
      </c>
      <c r="I143" s="33"/>
      <c r="J143" s="32"/>
      <c r="K143" s="32"/>
      <c r="L143" s="32">
        <f t="shared" si="16"/>
        <v>100</v>
      </c>
      <c r="V143" s="6"/>
      <c r="W143" s="6"/>
      <c r="X143" s="6"/>
      <c r="Y143" s="6"/>
      <c r="Z143" s="6"/>
      <c r="AA143" s="6"/>
      <c r="AB143" s="6"/>
      <c r="AD143" s="25"/>
    </row>
    <row r="144" spans="2:30" x14ac:dyDescent="0.25">
      <c r="B144" s="11">
        <v>1.3</v>
      </c>
      <c r="C144" s="33"/>
      <c r="D144" s="33"/>
      <c r="E144" s="33">
        <f t="shared" si="17"/>
        <v>73.588926734445266</v>
      </c>
      <c r="F144" s="39"/>
      <c r="G144" s="33"/>
      <c r="H144" s="38">
        <f t="shared" si="18"/>
        <v>26.411073265554727</v>
      </c>
      <c r="I144" s="33"/>
      <c r="J144" s="32"/>
      <c r="K144" s="32"/>
      <c r="L144" s="32">
        <f t="shared" si="16"/>
        <v>100</v>
      </c>
      <c r="V144" s="6"/>
      <c r="W144" s="6"/>
      <c r="X144" s="6"/>
      <c r="Y144" s="6"/>
      <c r="Z144" s="6"/>
      <c r="AA144" s="6"/>
      <c r="AB144" s="6"/>
      <c r="AD144" s="25"/>
    </row>
    <row r="145" spans="2:30" x14ac:dyDescent="0.25">
      <c r="B145" s="10">
        <v>1.35</v>
      </c>
      <c r="C145" s="33"/>
      <c r="D145" s="33"/>
      <c r="E145" s="33">
        <f t="shared" si="17"/>
        <v>73.68888359541792</v>
      </c>
      <c r="F145" s="39"/>
      <c r="G145" s="33"/>
      <c r="H145" s="38">
        <f t="shared" si="18"/>
        <v>26.311116404582091</v>
      </c>
      <c r="I145" s="33"/>
      <c r="J145" s="32"/>
      <c r="K145" s="32"/>
      <c r="L145" s="32">
        <f t="shared" si="16"/>
        <v>100.00000000000001</v>
      </c>
      <c r="V145" s="6"/>
      <c r="W145" s="6"/>
      <c r="X145" s="6"/>
      <c r="Y145" s="6"/>
      <c r="Z145" s="6"/>
      <c r="AA145" s="6"/>
      <c r="AB145" s="6"/>
      <c r="AD145" s="25"/>
    </row>
    <row r="146" spans="2:30" x14ac:dyDescent="0.25">
      <c r="B146" s="8">
        <v>1.4</v>
      </c>
      <c r="C146" s="33"/>
      <c r="D146" s="33"/>
      <c r="E146" s="33"/>
      <c r="F146" s="39"/>
      <c r="G146" s="33"/>
      <c r="H146" s="38"/>
      <c r="I146" s="33"/>
      <c r="J146" s="32"/>
      <c r="K146" s="32"/>
      <c r="L146" s="32">
        <f t="shared" si="16"/>
        <v>0</v>
      </c>
      <c r="V146" s="6"/>
      <c r="W146" s="6"/>
      <c r="X146" s="6"/>
      <c r="Y146" s="6"/>
      <c r="Z146" s="6"/>
      <c r="AA146" s="6"/>
      <c r="AB146" s="6"/>
      <c r="AD146" s="25"/>
    </row>
    <row r="147" spans="2:30" x14ac:dyDescent="0.25">
      <c r="B147" s="8">
        <v>1.45</v>
      </c>
      <c r="C147" s="33"/>
      <c r="D147" s="33"/>
      <c r="E147" s="33"/>
      <c r="F147" s="39"/>
      <c r="G147" s="33"/>
      <c r="H147" s="38"/>
      <c r="I147" s="33"/>
      <c r="J147" s="32"/>
      <c r="K147" s="32"/>
      <c r="L147" s="32">
        <f t="shared" si="16"/>
        <v>0</v>
      </c>
      <c r="V147" s="6"/>
      <c r="W147" s="6"/>
      <c r="X147" s="6"/>
      <c r="Y147" s="6"/>
      <c r="Z147" s="6"/>
      <c r="AA147" s="6"/>
      <c r="AB147" s="6"/>
      <c r="AD147" s="25"/>
    </row>
    <row r="148" spans="2:30" x14ac:dyDescent="0.25">
      <c r="B148" s="7">
        <v>1.5</v>
      </c>
      <c r="C148" s="33"/>
      <c r="D148" s="33"/>
      <c r="E148" s="33"/>
      <c r="F148" s="39"/>
      <c r="G148" s="33"/>
      <c r="H148" s="38"/>
      <c r="I148" s="33"/>
      <c r="J148" s="32"/>
      <c r="K148" s="32"/>
      <c r="L148" s="32">
        <f t="shared" si="16"/>
        <v>0</v>
      </c>
      <c r="V148" s="6"/>
      <c r="W148" s="6"/>
      <c r="X148" s="6"/>
      <c r="Y148" s="6"/>
      <c r="Z148" s="6"/>
      <c r="AA148" s="6"/>
      <c r="AB148" s="6"/>
      <c r="AD148" s="25"/>
    </row>
    <row r="149" spans="2:30" x14ac:dyDescent="0.25">
      <c r="B149" s="8">
        <v>1.55</v>
      </c>
      <c r="C149" s="33"/>
      <c r="D149" s="33"/>
      <c r="E149" s="33"/>
      <c r="F149" s="39"/>
      <c r="G149" s="33"/>
      <c r="H149" s="38"/>
      <c r="I149" s="33"/>
      <c r="J149" s="32"/>
      <c r="K149" s="32"/>
      <c r="L149" s="32">
        <f t="shared" si="16"/>
        <v>0</v>
      </c>
      <c r="V149" s="6"/>
      <c r="W149" s="6"/>
      <c r="X149" s="6"/>
      <c r="Y149" s="6"/>
      <c r="Z149" s="6"/>
      <c r="AA149" s="6"/>
      <c r="AB149" s="6"/>
      <c r="AD149" s="25"/>
    </row>
    <row r="150" spans="2:30" x14ac:dyDescent="0.25">
      <c r="B150" s="9">
        <v>1.6</v>
      </c>
      <c r="C150" s="33"/>
      <c r="D150" s="33"/>
      <c r="E150" s="33"/>
      <c r="F150" s="39"/>
      <c r="G150" s="33"/>
      <c r="H150" s="38"/>
      <c r="I150" s="33"/>
      <c r="J150" s="32"/>
      <c r="K150" s="32"/>
      <c r="L150" s="32">
        <f t="shared" si="16"/>
        <v>0</v>
      </c>
      <c r="V150" s="6"/>
      <c r="W150" s="6"/>
      <c r="X150" s="6"/>
      <c r="Y150" s="6"/>
      <c r="Z150" s="6"/>
      <c r="AA150" s="6"/>
      <c r="AB150" s="6"/>
      <c r="AD150" s="25"/>
    </row>
    <row r="151" spans="2:30" x14ac:dyDescent="0.25">
      <c r="B151" s="8">
        <v>1.65</v>
      </c>
      <c r="C151" s="33"/>
      <c r="D151" s="33"/>
      <c r="E151" s="33"/>
      <c r="F151" s="39"/>
      <c r="G151" s="33"/>
      <c r="H151" s="38"/>
      <c r="I151" s="33"/>
      <c r="J151" s="32"/>
      <c r="K151" s="32"/>
      <c r="L151" s="32">
        <f t="shared" si="16"/>
        <v>0</v>
      </c>
      <c r="V151" s="6"/>
      <c r="W151" s="6"/>
      <c r="X151" s="6"/>
      <c r="Y151" s="6"/>
      <c r="Z151" s="6"/>
      <c r="AA151" s="6"/>
      <c r="AB151" s="6"/>
      <c r="AD151" s="25"/>
    </row>
    <row r="152" spans="2:30" x14ac:dyDescent="0.25">
      <c r="B152" s="7">
        <v>1.7</v>
      </c>
      <c r="C152" s="33"/>
      <c r="D152" s="33"/>
      <c r="E152" s="33"/>
      <c r="F152" s="39"/>
      <c r="G152" s="33"/>
      <c r="H152" s="38"/>
      <c r="I152" s="33"/>
      <c r="J152" s="32"/>
      <c r="K152" s="32"/>
      <c r="L152" s="32">
        <f t="shared" si="16"/>
        <v>0</v>
      </c>
      <c r="V152" s="6"/>
      <c r="W152" s="6"/>
      <c r="X152" s="6"/>
      <c r="Y152" s="6"/>
      <c r="Z152" s="6"/>
      <c r="AA152" s="6"/>
      <c r="AB152" s="6"/>
      <c r="AD152" s="25"/>
    </row>
    <row r="153" spans="2:30" x14ac:dyDescent="0.25">
      <c r="B153" s="7">
        <v>1.75</v>
      </c>
      <c r="C153" s="33"/>
      <c r="D153" s="33"/>
      <c r="E153" s="33"/>
      <c r="F153" s="39"/>
      <c r="G153" s="33"/>
      <c r="H153" s="38"/>
      <c r="I153" s="33"/>
      <c r="J153" s="32"/>
      <c r="K153" s="32"/>
      <c r="L153" s="32">
        <f t="shared" si="16"/>
        <v>0</v>
      </c>
      <c r="V153" s="6"/>
      <c r="W153" s="6"/>
      <c r="X153" s="6"/>
      <c r="Y153" s="6"/>
      <c r="Z153" s="6"/>
      <c r="AA153" s="6"/>
      <c r="AB153" s="6"/>
      <c r="AD153" s="25"/>
    </row>
    <row r="154" spans="2:30" x14ac:dyDescent="0.25">
      <c r="B154" s="7">
        <v>1.8</v>
      </c>
      <c r="C154" s="33"/>
      <c r="D154" s="33"/>
      <c r="E154" s="33"/>
      <c r="F154" s="39"/>
      <c r="G154" s="33"/>
      <c r="H154" s="38"/>
      <c r="I154" s="33"/>
      <c r="J154" s="32"/>
      <c r="K154" s="32"/>
      <c r="L154" s="32">
        <f t="shared" si="16"/>
        <v>0</v>
      </c>
      <c r="V154" s="6"/>
      <c r="W154" s="6"/>
      <c r="X154" s="6"/>
      <c r="Y154" s="6"/>
      <c r="Z154" s="6"/>
      <c r="AA154" s="6"/>
      <c r="AB154" s="6"/>
      <c r="AD154" s="25"/>
    </row>
    <row r="155" spans="2:30" ht="13" thickBot="1" x14ac:dyDescent="0.3">
      <c r="B155" s="4">
        <v>1.85</v>
      </c>
      <c r="C155" s="37"/>
      <c r="D155" s="35"/>
      <c r="E155" s="35"/>
      <c r="F155" s="36"/>
      <c r="G155" s="35"/>
      <c r="H155" s="34"/>
      <c r="I155" s="33"/>
      <c r="J155" s="32"/>
      <c r="K155" s="32"/>
      <c r="L155" s="32">
        <f t="shared" si="16"/>
        <v>0</v>
      </c>
      <c r="V155" s="6"/>
      <c r="W155" s="6"/>
      <c r="X155" s="6"/>
      <c r="Y155" s="6"/>
      <c r="Z155" s="6"/>
      <c r="AA155" s="6"/>
      <c r="AB155" s="6"/>
      <c r="AD155" s="25"/>
    </row>
    <row r="156" spans="2:30" x14ac:dyDescent="0.25">
      <c r="V156" s="6"/>
      <c r="W156" s="6"/>
      <c r="X156" s="6"/>
      <c r="Y156" s="6"/>
      <c r="Z156" s="6"/>
      <c r="AA156" s="6"/>
      <c r="AB156" s="6"/>
      <c r="AD156" s="25"/>
    </row>
    <row r="157" spans="2:30" x14ac:dyDescent="0.25">
      <c r="V157" s="6"/>
      <c r="W157" s="6"/>
      <c r="X157" s="6"/>
      <c r="Y157" s="6"/>
      <c r="Z157" s="6"/>
      <c r="AA157" s="6"/>
      <c r="AB157" s="6"/>
      <c r="AD157" s="25"/>
    </row>
    <row r="158" spans="2:30" x14ac:dyDescent="0.25">
      <c r="V158" s="6"/>
      <c r="W158" s="6"/>
      <c r="X158" s="6"/>
      <c r="Y158" s="6"/>
      <c r="Z158" s="6"/>
      <c r="AA158" s="6"/>
      <c r="AB158" s="6"/>
      <c r="AD158" s="25"/>
    </row>
    <row r="159" spans="2:30" x14ac:dyDescent="0.25">
      <c r="V159" s="6"/>
      <c r="W159" s="6"/>
      <c r="X159" s="6"/>
      <c r="Y159" s="6"/>
      <c r="Z159" s="6"/>
      <c r="AA159" s="6"/>
      <c r="AB159" s="6"/>
      <c r="AD159" s="25"/>
    </row>
    <row r="160" spans="2:30" ht="12.75" customHeight="1" x14ac:dyDescent="0.25">
      <c r="C160" s="31"/>
      <c r="D160" s="31"/>
      <c r="E160" s="31"/>
    </row>
    <row r="162" spans="1:21" x14ac:dyDescent="0.25">
      <c r="B162" s="25"/>
      <c r="C162" s="25"/>
      <c r="D162" s="25"/>
      <c r="E162" s="25"/>
      <c r="F162" s="25"/>
      <c r="G162" s="25"/>
      <c r="H162" s="25"/>
      <c r="I162" s="25"/>
      <c r="N162" s="25"/>
      <c r="O162" s="25"/>
      <c r="P162" s="25"/>
      <c r="Q162" s="25"/>
      <c r="R162" s="25"/>
      <c r="S162" s="25"/>
      <c r="T162" s="25"/>
      <c r="U162" s="25"/>
    </row>
    <row r="163" spans="1:21" ht="13" thickBot="1" x14ac:dyDescent="0.3">
      <c r="A163" s="24"/>
      <c r="B163" s="25"/>
      <c r="C163" s="25"/>
      <c r="D163" s="25"/>
      <c r="E163" s="25"/>
      <c r="F163" s="25"/>
      <c r="G163" s="25"/>
      <c r="H163" s="25"/>
      <c r="I163" s="25"/>
      <c r="N163" s="25"/>
      <c r="O163" s="25"/>
      <c r="P163" s="25"/>
      <c r="Q163" s="25"/>
      <c r="R163" s="25"/>
      <c r="S163" s="25"/>
      <c r="T163" s="25"/>
      <c r="U163" s="25"/>
    </row>
    <row r="164" spans="1:21" ht="13" x14ac:dyDescent="0.3">
      <c r="A164" s="24"/>
      <c r="B164" s="262" t="s">
        <v>24</v>
      </c>
      <c r="C164" s="263"/>
      <c r="D164" s="269" t="s">
        <v>23</v>
      </c>
      <c r="E164" s="270"/>
      <c r="F164" s="18"/>
      <c r="G164" s="18"/>
      <c r="H164" s="19"/>
      <c r="I164" s="25"/>
      <c r="R164" s="25"/>
      <c r="S164" s="25"/>
      <c r="T164" s="25"/>
      <c r="U164" s="25"/>
    </row>
    <row r="165" spans="1:21" ht="15" thickBot="1" x14ac:dyDescent="0.4">
      <c r="A165" s="24"/>
      <c r="B165" s="30" t="s">
        <v>22</v>
      </c>
      <c r="C165" s="29" t="s">
        <v>21</v>
      </c>
      <c r="D165" s="279"/>
      <c r="E165" s="280"/>
      <c r="F165" s="28"/>
      <c r="G165" s="27"/>
      <c r="I165" s="25"/>
      <c r="R165" s="25"/>
      <c r="S165" s="25"/>
      <c r="T165" s="25"/>
      <c r="U165" s="25"/>
    </row>
    <row r="166" spans="1:21" x14ac:dyDescent="0.25">
      <c r="A166" s="24"/>
      <c r="B166" s="23"/>
      <c r="C166" s="26"/>
      <c r="E166" s="25"/>
      <c r="G166" s="25"/>
      <c r="I166" s="25"/>
      <c r="R166" s="25"/>
      <c r="S166" s="25"/>
      <c r="T166" s="25"/>
      <c r="U166" s="25"/>
    </row>
    <row r="167" spans="1:21" x14ac:dyDescent="0.25">
      <c r="A167" s="24"/>
      <c r="B167" s="23"/>
      <c r="C167" s="22"/>
    </row>
    <row r="168" spans="1:21" x14ac:dyDescent="0.25">
      <c r="A168" s="24"/>
      <c r="B168" s="23"/>
      <c r="C168" s="22"/>
    </row>
    <row r="169" spans="1:21" x14ac:dyDescent="0.25">
      <c r="A169" s="24"/>
      <c r="B169" s="23"/>
      <c r="C169" s="22"/>
    </row>
    <row r="170" spans="1:21" x14ac:dyDescent="0.25">
      <c r="A170" s="24"/>
      <c r="B170" s="23"/>
      <c r="C170" s="22"/>
    </row>
    <row r="171" spans="1:21" x14ac:dyDescent="0.25">
      <c r="B171" s="23"/>
      <c r="C171" s="22"/>
    </row>
    <row r="172" spans="1:21" x14ac:dyDescent="0.25">
      <c r="B172" s="23"/>
      <c r="C172" s="22"/>
    </row>
    <row r="173" spans="1:21" x14ac:dyDescent="0.25">
      <c r="B173" s="23"/>
      <c r="C173" s="22"/>
    </row>
    <row r="174" spans="1:21" x14ac:dyDescent="0.25">
      <c r="B174" s="23"/>
      <c r="C174" s="22"/>
    </row>
    <row r="175" spans="1:21" ht="13" thickBot="1" x14ac:dyDescent="0.3">
      <c r="B175" s="23"/>
      <c r="C175" s="22"/>
    </row>
    <row r="176" spans="1:21" ht="13" x14ac:dyDescent="0.3">
      <c r="B176" s="23"/>
      <c r="C176" s="22"/>
      <c r="D176" s="269" t="s">
        <v>20</v>
      </c>
      <c r="E176" s="270"/>
      <c r="H176" s="19"/>
    </row>
    <row r="177" spans="2:5" ht="13" thickBot="1" x14ac:dyDescent="0.3">
      <c r="B177" s="23"/>
      <c r="C177" s="22"/>
      <c r="D177" s="279"/>
      <c r="E177" s="280"/>
    </row>
    <row r="178" spans="2:5" x14ac:dyDescent="0.25">
      <c r="B178" s="23"/>
      <c r="C178" s="22"/>
    </row>
    <row r="179" spans="2:5" x14ac:dyDescent="0.25">
      <c r="B179" s="23"/>
      <c r="C179" s="22"/>
    </row>
    <row r="180" spans="2:5" x14ac:dyDescent="0.25">
      <c r="B180" s="23"/>
      <c r="C180" s="22"/>
    </row>
    <row r="181" spans="2:5" x14ac:dyDescent="0.25">
      <c r="B181" s="23"/>
      <c r="C181" s="22"/>
    </row>
    <row r="182" spans="2:5" x14ac:dyDescent="0.25">
      <c r="B182" s="23"/>
      <c r="C182" s="22"/>
    </row>
    <row r="183" spans="2:5" x14ac:dyDescent="0.25">
      <c r="B183" s="23"/>
      <c r="C183" s="22"/>
    </row>
    <row r="184" spans="2:5" x14ac:dyDescent="0.25">
      <c r="B184" s="23"/>
      <c r="C184" s="22"/>
    </row>
    <row r="185" spans="2:5" x14ac:dyDescent="0.25">
      <c r="B185" s="23"/>
      <c r="C185" s="22"/>
    </row>
    <row r="186" spans="2:5" x14ac:dyDescent="0.25">
      <c r="B186" s="23"/>
      <c r="C186" s="22"/>
    </row>
    <row r="187" spans="2:5" x14ac:dyDescent="0.25">
      <c r="B187" s="23"/>
      <c r="C187" s="22"/>
    </row>
    <row r="188" spans="2:5" x14ac:dyDescent="0.25">
      <c r="B188" s="23"/>
      <c r="C188" s="22"/>
    </row>
    <row r="189" spans="2:5" x14ac:dyDescent="0.25">
      <c r="B189" s="23"/>
      <c r="C189" s="22"/>
    </row>
    <row r="190" spans="2:5" x14ac:dyDescent="0.25">
      <c r="B190" s="23"/>
      <c r="C190" s="22"/>
    </row>
    <row r="191" spans="2:5" ht="13" thickBot="1" x14ac:dyDescent="0.3">
      <c r="B191" s="21"/>
      <c r="C191" s="20"/>
    </row>
    <row r="199" spans="2:10" ht="13" x14ac:dyDescent="0.3">
      <c r="J199" s="19"/>
    </row>
    <row r="203" spans="2:10" ht="13.5" thickBot="1" x14ac:dyDescent="0.3">
      <c r="B203" s="18"/>
    </row>
    <row r="204" spans="2:10" ht="13.5" thickBot="1" x14ac:dyDescent="0.3">
      <c r="B204" s="17" t="s">
        <v>19</v>
      </c>
      <c r="C204" s="16" t="s">
        <v>18</v>
      </c>
      <c r="D204" s="16" t="s">
        <v>17</v>
      </c>
      <c r="E204" s="15" t="s">
        <v>16</v>
      </c>
      <c r="G204" s="14" t="s">
        <v>15</v>
      </c>
    </row>
    <row r="205" spans="2:10" x14ac:dyDescent="0.25">
      <c r="B205" s="13">
        <v>0.55000000000000004</v>
      </c>
      <c r="C205" s="6">
        <f t="shared" ref="C205:C231" si="19">B205/(B205+$I$12*4.76)</f>
        <v>1.3411363082175082E-2</v>
      </c>
      <c r="D205" s="6">
        <f t="shared" ref="D205:D231" si="20">$I$12/(B205+$I$12*4.76)</f>
        <v>0.20726652036088761</v>
      </c>
      <c r="E205" s="5">
        <f t="shared" ref="E205:E231" si="21">D205*3.76</f>
        <v>0.77932211655693739</v>
      </c>
      <c r="G205" s="1">
        <f t="shared" ref="G205:G231" si="22">D205/C205</f>
        <v>15.454545454545453</v>
      </c>
    </row>
    <row r="206" spans="2:10" x14ac:dyDescent="0.25">
      <c r="B206" s="12">
        <v>0.6</v>
      </c>
      <c r="C206" s="6">
        <f t="shared" si="19"/>
        <v>1.4612761811982464E-2</v>
      </c>
      <c r="D206" s="6">
        <f t="shared" si="20"/>
        <v>0.20701412566975158</v>
      </c>
      <c r="E206" s="5">
        <f t="shared" si="21"/>
        <v>0.77837311251826591</v>
      </c>
      <c r="G206" s="1">
        <f t="shared" si="22"/>
        <v>14.166666666666668</v>
      </c>
    </row>
    <row r="207" spans="2:10" x14ac:dyDescent="0.25">
      <c r="B207" s="12">
        <v>0.65</v>
      </c>
      <c r="C207" s="6">
        <f t="shared" si="19"/>
        <v>1.5811238141571395E-2</v>
      </c>
      <c r="D207" s="6">
        <f t="shared" si="20"/>
        <v>0.2067623449282413</v>
      </c>
      <c r="E207" s="5">
        <f t="shared" si="21"/>
        <v>0.77742641693018721</v>
      </c>
      <c r="G207" s="1">
        <f t="shared" si="22"/>
        <v>13.076923076923075</v>
      </c>
    </row>
    <row r="208" spans="2:10" x14ac:dyDescent="0.25">
      <c r="B208" s="12">
        <v>0.7</v>
      </c>
      <c r="C208" s="6">
        <f t="shared" si="19"/>
        <v>1.7006802721088433E-2</v>
      </c>
      <c r="D208" s="6">
        <f t="shared" si="20"/>
        <v>0.20651117589893098</v>
      </c>
      <c r="E208" s="5">
        <f t="shared" si="21"/>
        <v>0.77648202137998046</v>
      </c>
      <c r="G208" s="1">
        <f t="shared" si="22"/>
        <v>12.142857142857142</v>
      </c>
    </row>
    <row r="209" spans="2:7" x14ac:dyDescent="0.25">
      <c r="B209" s="11">
        <v>0.75</v>
      </c>
      <c r="C209" s="6">
        <f t="shared" si="19"/>
        <v>1.8199466148992961E-2</v>
      </c>
      <c r="D209" s="6">
        <f t="shared" si="20"/>
        <v>0.20626061635525358</v>
      </c>
      <c r="E209" s="5">
        <f t="shared" si="21"/>
        <v>0.77553991749575346</v>
      </c>
      <c r="G209" s="1">
        <f t="shared" si="22"/>
        <v>11.333333333333334</v>
      </c>
    </row>
    <row r="210" spans="2:7" x14ac:dyDescent="0.25">
      <c r="B210" s="11">
        <v>0.8</v>
      </c>
      <c r="C210" s="6">
        <f t="shared" si="19"/>
        <v>1.9389238972370337E-2</v>
      </c>
      <c r="D210" s="6">
        <f t="shared" si="20"/>
        <v>0.20601066408143481</v>
      </c>
      <c r="E210" s="5">
        <f t="shared" si="21"/>
        <v>0.7746000969461948</v>
      </c>
      <c r="G210" s="1">
        <f t="shared" si="22"/>
        <v>10.625</v>
      </c>
    </row>
    <row r="211" spans="2:7" x14ac:dyDescent="0.25">
      <c r="B211" s="11">
        <v>0.85</v>
      </c>
      <c r="C211" s="6">
        <f t="shared" si="19"/>
        <v>2.0576131687242798E-2</v>
      </c>
      <c r="D211" s="6">
        <f t="shared" si="20"/>
        <v>0.20576131687242796</v>
      </c>
      <c r="E211" s="5">
        <f t="shared" si="21"/>
        <v>0.77366255144032914</v>
      </c>
      <c r="G211" s="1">
        <f t="shared" si="22"/>
        <v>9.9999999999999982</v>
      </c>
    </row>
    <row r="212" spans="2:7" x14ac:dyDescent="0.25">
      <c r="B212" s="11">
        <v>0.9</v>
      </c>
      <c r="C212" s="6">
        <f t="shared" si="19"/>
        <v>2.1760154738878143E-2</v>
      </c>
      <c r="D212" s="6">
        <f t="shared" si="20"/>
        <v>0.20551257253384914</v>
      </c>
      <c r="E212" s="5">
        <f t="shared" si="21"/>
        <v>0.77272727272727271</v>
      </c>
      <c r="G212" s="1">
        <f t="shared" si="22"/>
        <v>9.4444444444444446</v>
      </c>
    </row>
    <row r="213" spans="2:7" x14ac:dyDescent="0.25">
      <c r="B213" s="11">
        <v>0.95</v>
      </c>
      <c r="C213" s="6">
        <f t="shared" si="19"/>
        <v>2.2941318522096108E-2</v>
      </c>
      <c r="D213" s="6">
        <f t="shared" si="20"/>
        <v>0.20526442888191257</v>
      </c>
      <c r="E213" s="5">
        <f t="shared" si="21"/>
        <v>0.77179425259599121</v>
      </c>
      <c r="G213" s="1">
        <f t="shared" si="22"/>
        <v>8.9473684210526319</v>
      </c>
    </row>
    <row r="214" spans="2:7" x14ac:dyDescent="0.25">
      <c r="B214" s="11">
        <v>1</v>
      </c>
      <c r="C214" s="6">
        <f t="shared" si="19"/>
        <v>2.4119633381572598E-2</v>
      </c>
      <c r="D214" s="6">
        <f t="shared" si="20"/>
        <v>0.2050168837433671</v>
      </c>
      <c r="E214" s="5">
        <f t="shared" si="21"/>
        <v>0.77086348287506024</v>
      </c>
      <c r="G214" s="1">
        <f t="shared" si="22"/>
        <v>8.5</v>
      </c>
    </row>
    <row r="215" spans="2:7" x14ac:dyDescent="0.25">
      <c r="B215" s="11">
        <v>1.05</v>
      </c>
      <c r="C215" s="6">
        <f t="shared" si="19"/>
        <v>2.5295109612141656E-2</v>
      </c>
      <c r="D215" s="6">
        <f t="shared" si="20"/>
        <v>0.20476993495543244</v>
      </c>
      <c r="E215" s="5">
        <f t="shared" si="21"/>
        <v>0.76993495543242596</v>
      </c>
      <c r="G215" s="1">
        <f t="shared" si="22"/>
        <v>8.0952380952380949</v>
      </c>
    </row>
    <row r="216" spans="2:7" x14ac:dyDescent="0.25">
      <c r="B216" s="11">
        <v>1.1000000000000001</v>
      </c>
      <c r="C216" s="6">
        <f t="shared" si="19"/>
        <v>2.6467757459095284E-2</v>
      </c>
      <c r="D216" s="6">
        <f t="shared" si="20"/>
        <v>0.20452358036573628</v>
      </c>
      <c r="E216" s="5">
        <f t="shared" si="21"/>
        <v>0.76900866217516839</v>
      </c>
      <c r="G216" s="1">
        <f t="shared" si="22"/>
        <v>7.7272727272727275</v>
      </c>
    </row>
    <row r="217" spans="2:7" x14ac:dyDescent="0.25">
      <c r="B217" s="11">
        <v>1.1499999999999999</v>
      </c>
      <c r="C217" s="6">
        <f t="shared" si="19"/>
        <v>2.7637587118481133E-2</v>
      </c>
      <c r="D217" s="6">
        <f t="shared" si="20"/>
        <v>0.20427781783225188</v>
      </c>
      <c r="E217" s="5">
        <f t="shared" si="21"/>
        <v>0.76808459504926707</v>
      </c>
      <c r="G217" s="1">
        <f t="shared" si="22"/>
        <v>7.3913043478260878</v>
      </c>
    </row>
    <row r="218" spans="2:7" x14ac:dyDescent="0.25">
      <c r="B218" s="11">
        <v>1.2</v>
      </c>
      <c r="C218" s="6">
        <f t="shared" si="19"/>
        <v>2.8804608737397978E-2</v>
      </c>
      <c r="D218" s="6">
        <f t="shared" si="20"/>
        <v>0.20403264522323569</v>
      </c>
      <c r="E218" s="5">
        <f t="shared" si="21"/>
        <v>0.76716274603936618</v>
      </c>
      <c r="G218" s="1">
        <f t="shared" si="22"/>
        <v>7.0833333333333339</v>
      </c>
    </row>
    <row r="219" spans="2:7" x14ac:dyDescent="0.25">
      <c r="B219" s="11">
        <v>1.25</v>
      </c>
      <c r="C219" s="6">
        <f t="shared" si="19"/>
        <v>2.9968832414289139E-2</v>
      </c>
      <c r="D219" s="6">
        <f t="shared" si="20"/>
        <v>0.20378806041716616</v>
      </c>
      <c r="E219" s="5">
        <f t="shared" si="21"/>
        <v>0.76624310716854471</v>
      </c>
      <c r="G219" s="1">
        <f t="shared" si="22"/>
        <v>6.8000000000000007</v>
      </c>
    </row>
    <row r="220" spans="2:7" x14ac:dyDescent="0.25">
      <c r="B220" s="11">
        <v>1.3</v>
      </c>
      <c r="C220" s="6">
        <f t="shared" si="19"/>
        <v>3.1130268199233719E-2</v>
      </c>
      <c r="D220" s="6">
        <f t="shared" si="20"/>
        <v>0.20354406130268199</v>
      </c>
      <c r="E220" s="5">
        <f t="shared" si="21"/>
        <v>0.7653256704980842</v>
      </c>
      <c r="G220" s="1">
        <f t="shared" si="22"/>
        <v>6.5384615384615374</v>
      </c>
    </row>
    <row r="221" spans="2:7" x14ac:dyDescent="0.25">
      <c r="B221" s="10">
        <v>1.35</v>
      </c>
      <c r="C221" s="6">
        <f t="shared" si="19"/>
        <v>3.228892609423583E-2</v>
      </c>
      <c r="D221" s="6">
        <f t="shared" si="20"/>
        <v>0.20330064577852186</v>
      </c>
      <c r="E221" s="5">
        <f t="shared" si="21"/>
        <v>0.76441042812724214</v>
      </c>
      <c r="G221" s="1">
        <f t="shared" si="22"/>
        <v>6.2962962962962949</v>
      </c>
    </row>
    <row r="222" spans="2:7" x14ac:dyDescent="0.25">
      <c r="B222" s="8">
        <v>1.4</v>
      </c>
      <c r="C222" s="6">
        <f t="shared" si="19"/>
        <v>3.3444816053511704E-2</v>
      </c>
      <c r="D222" s="6">
        <f t="shared" si="20"/>
        <v>0.20305781175346393</v>
      </c>
      <c r="E222" s="5">
        <f t="shared" si="21"/>
        <v>0.76349737219302438</v>
      </c>
      <c r="G222" s="1">
        <f t="shared" si="22"/>
        <v>6.0714285714285721</v>
      </c>
    </row>
    <row r="223" spans="2:7" x14ac:dyDescent="0.25">
      <c r="B223" s="8">
        <v>1.45</v>
      </c>
      <c r="C223" s="6">
        <f t="shared" si="19"/>
        <v>3.4597947983774753E-2</v>
      </c>
      <c r="D223" s="6">
        <f t="shared" si="20"/>
        <v>0.20281555714626578</v>
      </c>
      <c r="E223" s="5">
        <f t="shared" si="21"/>
        <v>0.76258649486995933</v>
      </c>
      <c r="G223" s="1">
        <f t="shared" si="22"/>
        <v>5.8620689655172411</v>
      </c>
    </row>
    <row r="224" spans="2:7" x14ac:dyDescent="0.25">
      <c r="B224" s="7">
        <v>1.5</v>
      </c>
      <c r="C224" s="6">
        <f t="shared" si="19"/>
        <v>3.5748331744518587E-2</v>
      </c>
      <c r="D224" s="6">
        <f t="shared" si="20"/>
        <v>0.20257387988560532</v>
      </c>
      <c r="E224" s="5">
        <f t="shared" si="21"/>
        <v>0.76167778836987599</v>
      </c>
      <c r="G224" s="1">
        <f t="shared" si="22"/>
        <v>5.666666666666667</v>
      </c>
    </row>
    <row r="225" spans="2:7" x14ac:dyDescent="0.25">
      <c r="B225" s="8">
        <v>1.55</v>
      </c>
      <c r="C225" s="6">
        <f t="shared" si="19"/>
        <v>3.689597714829803E-2</v>
      </c>
      <c r="D225" s="6">
        <f t="shared" si="20"/>
        <v>0.20233277791002144</v>
      </c>
      <c r="E225" s="5">
        <f t="shared" si="21"/>
        <v>0.76077124494168058</v>
      </c>
      <c r="G225" s="1">
        <f t="shared" si="22"/>
        <v>5.4838709677419351</v>
      </c>
    </row>
    <row r="226" spans="2:7" x14ac:dyDescent="0.25">
      <c r="B226" s="9">
        <v>1.6</v>
      </c>
      <c r="C226" s="6">
        <f t="shared" si="19"/>
        <v>3.8040893961008085E-2</v>
      </c>
      <c r="D226" s="6">
        <f t="shared" si="20"/>
        <v>0.20209224916785543</v>
      </c>
      <c r="E226" s="5">
        <f t="shared" si="21"/>
        <v>0.75986685687113631</v>
      </c>
      <c r="G226" s="1">
        <f t="shared" si="22"/>
        <v>5.3124999999999991</v>
      </c>
    </row>
    <row r="227" spans="2:7" x14ac:dyDescent="0.25">
      <c r="B227" s="8">
        <v>1.65</v>
      </c>
      <c r="C227" s="6">
        <f t="shared" si="19"/>
        <v>3.9183091902161002E-2</v>
      </c>
      <c r="D227" s="6">
        <f t="shared" si="20"/>
        <v>0.20185229161719306</v>
      </c>
      <c r="E227" s="5">
        <f t="shared" si="21"/>
        <v>0.75896461648064584</v>
      </c>
      <c r="G227" s="1">
        <f t="shared" si="22"/>
        <v>5.1515151515151523</v>
      </c>
    </row>
    <row r="228" spans="2:7" x14ac:dyDescent="0.25">
      <c r="B228" s="7">
        <v>1.7</v>
      </c>
      <c r="C228" s="6">
        <f t="shared" si="19"/>
        <v>4.0322580645161282E-2</v>
      </c>
      <c r="D228" s="6">
        <f t="shared" si="20"/>
        <v>0.20161290322580644</v>
      </c>
      <c r="E228" s="5">
        <f t="shared" si="21"/>
        <v>0.75806451612903214</v>
      </c>
      <c r="G228" s="1">
        <f t="shared" si="22"/>
        <v>5.0000000000000009</v>
      </c>
    </row>
    <row r="229" spans="2:7" x14ac:dyDescent="0.25">
      <c r="B229" s="7">
        <v>1.75</v>
      </c>
      <c r="C229" s="6">
        <f t="shared" si="19"/>
        <v>4.1459369817578771E-2</v>
      </c>
      <c r="D229" s="6">
        <f t="shared" si="20"/>
        <v>0.20137408197109688</v>
      </c>
      <c r="E229" s="5">
        <f t="shared" si="21"/>
        <v>0.75716654821132423</v>
      </c>
      <c r="G229" s="1">
        <f t="shared" si="22"/>
        <v>4.8571428571428568</v>
      </c>
    </row>
    <row r="230" spans="2:7" x14ac:dyDescent="0.25">
      <c r="B230" s="7">
        <v>1.8</v>
      </c>
      <c r="C230" s="6">
        <f t="shared" si="19"/>
        <v>4.2593469001419783E-2</v>
      </c>
      <c r="D230" s="6">
        <f t="shared" si="20"/>
        <v>0.20113582584003786</v>
      </c>
      <c r="E230" s="5">
        <f t="shared" si="21"/>
        <v>0.75627070515854233</v>
      </c>
      <c r="G230" s="1">
        <f t="shared" si="22"/>
        <v>4.7222222222222223</v>
      </c>
    </row>
    <row r="231" spans="2:7" ht="13" thickBot="1" x14ac:dyDescent="0.3">
      <c r="B231" s="4">
        <v>1.85</v>
      </c>
      <c r="C231" s="3">
        <f t="shared" si="19"/>
        <v>4.3724887733396361E-2</v>
      </c>
      <c r="D231" s="3">
        <f t="shared" si="20"/>
        <v>0.20089813282911839</v>
      </c>
      <c r="E231" s="2">
        <f t="shared" si="21"/>
        <v>0.75537697943748516</v>
      </c>
      <c r="G231" s="1">
        <f t="shared" si="22"/>
        <v>4.5945945945945939</v>
      </c>
    </row>
  </sheetData>
  <mergeCells count="20">
    <mergeCell ref="D176:E176"/>
    <mergeCell ref="D177:E177"/>
    <mergeCell ref="B32:H32"/>
    <mergeCell ref="B64:H64"/>
    <mergeCell ref="B96:G96"/>
    <mergeCell ref="B127:H127"/>
    <mergeCell ref="C128:E128"/>
    <mergeCell ref="F128:H128"/>
    <mergeCell ref="D165:E165"/>
    <mergeCell ref="M1:Q1"/>
    <mergeCell ref="B2:B3"/>
    <mergeCell ref="M2:M3"/>
    <mergeCell ref="G14:G15"/>
    <mergeCell ref="B1:D1"/>
    <mergeCell ref="R4:R24"/>
    <mergeCell ref="I128:K128"/>
    <mergeCell ref="B164:C164"/>
    <mergeCell ref="H21:J21"/>
    <mergeCell ref="H22:H23"/>
    <mergeCell ref="D164:E164"/>
  </mergeCells>
  <conditionalFormatting sqref="H4:H6 H16:H20 H26:H30">
    <cfRule type="top10" dxfId="113" priority="14" bottom="1" rank="1"/>
    <cfRule type="top10" dxfId="112" priority="15" rank="1"/>
  </conditionalFormatting>
  <conditionalFormatting sqref="N31">
    <cfRule type="top10" dxfId="111" priority="13" rank="1"/>
  </conditionalFormatting>
  <conditionalFormatting sqref="R34:R58">
    <cfRule type="top10" dxfId="110" priority="10" bottom="1" rank="1"/>
    <cfRule type="top10" dxfId="109" priority="12" rank="1"/>
  </conditionalFormatting>
  <conditionalFormatting sqref="S56:S59 M34:M60">
    <cfRule type="top10" dxfId="108" priority="9" bottom="1" rank="1"/>
    <cfRule type="top10" dxfId="107" priority="11" rank="1"/>
  </conditionalFormatting>
  <conditionalFormatting sqref="R66:R90">
    <cfRule type="top10" dxfId="106" priority="3" bottom="1" rank="1"/>
    <cfRule type="top10" dxfId="105" priority="8" rank="1"/>
  </conditionalFormatting>
  <conditionalFormatting sqref="S88:S91 M66:M92">
    <cfRule type="top10" dxfId="104" priority="4" bottom="1" rank="1"/>
    <cfRule type="top10" dxfId="103" priority="7" rank="1"/>
  </conditionalFormatting>
  <conditionalFormatting sqref="H66:H88 T88:T92">
    <cfRule type="top10" dxfId="102" priority="5" bottom="1" rank="1"/>
    <cfRule type="top10" dxfId="101" priority="6" rank="1"/>
  </conditionalFormatting>
  <conditionalFormatting sqref="H34:H57 T56:T60">
    <cfRule type="top10" dxfId="100" priority="1" bottom="1" rank="1"/>
    <cfRule type="top10" dxfId="99" priority="2" rank="1"/>
  </conditionalFormatting>
  <conditionalFormatting sqref="K25:K30">
    <cfRule type="top10" dxfId="98" priority="16" rank="1"/>
  </conditionalFormatting>
  <conditionalFormatting sqref="K25:K28">
    <cfRule type="top10" dxfId="97" priority="17" bottom="1" rank="1"/>
  </conditionalFormatting>
  <conditionalFormatting sqref="L25:L29">
    <cfRule type="top10" dxfId="96" priority="18" rank="1"/>
    <cfRule type="top10" dxfId="95" priority="19" bottom="1" rank="1"/>
    <cfRule type="top10" dxfId="94" priority="20" bottom="1" rank="1"/>
    <cfRule type="top10" dxfId="93" priority="21" rank="1"/>
  </conditionalFormatting>
  <conditionalFormatting sqref="H26:J30 H16:H20 H4:H6">
    <cfRule type="top10" dxfId="92" priority="22" bottom="1" rank="1"/>
    <cfRule type="top10" dxfId="91" priority="23" rank="1"/>
  </conditionalFormatting>
  <conditionalFormatting sqref="H26:J30 H16:H20 H4:H6">
    <cfRule type="top10" dxfId="90" priority="24" percent="1" bottom="1" rank="1"/>
    <cfRule type="top10" dxfId="89" priority="25" rank="1"/>
  </conditionalFormatting>
  <conditionalFormatting sqref="I26:I29">
    <cfRule type="top10" dxfId="88" priority="26" rank="1"/>
    <cfRule type="top10" dxfId="87" priority="27" bottom="1" rank="1"/>
    <cfRule type="top10" dxfId="86" priority="28" bottom="1" rank="1"/>
    <cfRule type="top10" dxfId="85" priority="29" rank="1"/>
  </conditionalFormatting>
  <conditionalFormatting sqref="J26:J30">
    <cfRule type="top10" dxfId="84" priority="30" bottom="1" rank="1"/>
    <cfRule type="top10" dxfId="83" priority="31" bottom="1" rank="1"/>
    <cfRule type="top10" dxfId="82" priority="32" rank="1"/>
  </conditionalFormatting>
  <conditionalFormatting sqref="K25:L30">
    <cfRule type="top10" dxfId="81" priority="33" bottom="1" rank="1"/>
    <cfRule type="top10" dxfId="80" priority="34" rank="1"/>
  </conditionalFormatting>
  <conditionalFormatting sqref="K25:L30">
    <cfRule type="top10" dxfId="79" priority="35" percent="1" bottom="1" rank="1"/>
    <cfRule type="top10" dxfId="78" priority="36" rank="1"/>
  </conditionalFormatting>
  <conditionalFormatting sqref="K25:L30">
    <cfRule type="top10" dxfId="77" priority="37" bottom="1" rank="1"/>
    <cfRule type="top10" dxfId="76" priority="38" rank="1"/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12117-AC5B-4410-9265-817825E7466E}">
  <dimension ref="A1:BS231"/>
  <sheetViews>
    <sheetView topLeftCell="E7" zoomScale="55" zoomScaleNormal="55" workbookViewId="0">
      <selection activeCell="F5" sqref="F4:F5"/>
    </sheetView>
  </sheetViews>
  <sheetFormatPr baseColWidth="10" defaultRowHeight="12.5" x14ac:dyDescent="0.25"/>
  <cols>
    <col min="1" max="1" width="10.90625" style="1"/>
    <col min="2" max="2" width="16.1796875" style="1" bestFit="1" customWidth="1"/>
    <col min="3" max="3" width="16.7265625" style="1" bestFit="1" customWidth="1"/>
    <col min="4" max="4" width="22.453125" style="1" bestFit="1" customWidth="1"/>
    <col min="5" max="5" width="15" style="1" customWidth="1"/>
    <col min="6" max="6" width="27.81640625" style="1" bestFit="1" customWidth="1"/>
    <col min="7" max="7" width="34.453125" style="1" bestFit="1" customWidth="1"/>
    <col min="8" max="8" width="23.1796875" style="1" bestFit="1" customWidth="1"/>
    <col min="9" max="9" width="11.453125" style="1" customWidth="1"/>
    <col min="10" max="10" width="18.26953125" style="1" bestFit="1" customWidth="1"/>
    <col min="11" max="11" width="19.7265625" style="1" customWidth="1"/>
    <col min="12" max="12" width="14.26953125" style="1" customWidth="1"/>
    <col min="13" max="13" width="11.453125" style="1" customWidth="1"/>
    <col min="14" max="14" width="23.1796875" style="1" bestFit="1" customWidth="1"/>
    <col min="15" max="15" width="10" style="1" customWidth="1"/>
    <col min="16" max="16" width="18.1796875" style="1" bestFit="1" customWidth="1"/>
    <col min="17" max="17" width="18.453125" style="1" bestFit="1" customWidth="1"/>
    <col min="18" max="18" width="11.81640625" style="1" bestFit="1" customWidth="1"/>
    <col min="19" max="19" width="12.7265625" style="1" bestFit="1" customWidth="1"/>
    <col min="20" max="20" width="11.81640625" style="1" bestFit="1" customWidth="1"/>
    <col min="21" max="21" width="12.7265625" style="1" bestFit="1" customWidth="1"/>
    <col min="22" max="22" width="11.81640625" style="1" bestFit="1" customWidth="1"/>
    <col min="23" max="23" width="10" style="1" customWidth="1"/>
    <col min="24" max="25" width="18.453125" style="1" bestFit="1" customWidth="1"/>
    <col min="26" max="28" width="10" style="1" customWidth="1"/>
    <col min="29" max="30" width="17" style="1" bestFit="1" customWidth="1"/>
    <col min="31" max="16384" width="10.90625" style="1"/>
  </cols>
  <sheetData>
    <row r="1" spans="2:71" ht="20.5" thickBot="1" x14ac:dyDescent="0.35">
      <c r="B1" s="276" t="s">
        <v>550</v>
      </c>
      <c r="C1" s="290"/>
      <c r="D1" s="291"/>
      <c r="E1" s="69"/>
      <c r="M1" s="264" t="s">
        <v>536</v>
      </c>
      <c r="N1" s="265"/>
      <c r="O1" s="265"/>
      <c r="P1" s="265"/>
      <c r="Q1" s="266"/>
      <c r="R1" s="19"/>
      <c r="S1" s="19"/>
      <c r="T1" s="19"/>
      <c r="U1" s="19"/>
      <c r="V1" s="121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21"/>
      <c r="AO1" s="121"/>
      <c r="AR1" s="19"/>
      <c r="AS1" s="19"/>
      <c r="AT1" s="19"/>
      <c r="AU1" s="19"/>
      <c r="AV1" s="19"/>
      <c r="AW1" s="19"/>
      <c r="AX1" s="19"/>
      <c r="AY1" s="19"/>
      <c r="AZ1" s="19"/>
      <c r="BA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</row>
    <row r="2" spans="2:71" ht="20" x14ac:dyDescent="0.35">
      <c r="B2" s="271" t="s">
        <v>71</v>
      </c>
      <c r="C2" s="129">
        <v>398</v>
      </c>
      <c r="D2" s="130" t="s">
        <v>534</v>
      </c>
      <c r="G2" s="18"/>
      <c r="H2" s="18"/>
      <c r="I2" s="18"/>
      <c r="J2" s="18"/>
      <c r="K2" s="18"/>
      <c r="L2" s="18"/>
      <c r="M2" s="273" t="s">
        <v>19</v>
      </c>
      <c r="N2" s="16"/>
      <c r="O2" s="120"/>
      <c r="P2" s="119"/>
      <c r="Q2" s="118" t="s">
        <v>45</v>
      </c>
      <c r="R2" s="18"/>
      <c r="S2" s="18"/>
      <c r="T2" s="117"/>
      <c r="U2" s="117"/>
      <c r="V2" s="112"/>
      <c r="AC2" s="18"/>
      <c r="AD2" s="18"/>
      <c r="AE2" s="18"/>
      <c r="AF2" s="18"/>
      <c r="AG2" s="18"/>
      <c r="AH2" s="19"/>
      <c r="AI2" s="19"/>
      <c r="AJ2" s="19"/>
      <c r="AK2" s="19"/>
      <c r="AL2" s="19"/>
      <c r="AM2" s="19"/>
      <c r="AN2" s="19"/>
      <c r="AO2" s="19"/>
      <c r="AP2" s="117"/>
      <c r="AQ2" s="73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17"/>
      <c r="BC2" s="117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</row>
    <row r="3" spans="2:71" ht="18.5" thickBot="1" x14ac:dyDescent="0.45">
      <c r="B3" s="272"/>
      <c r="C3" s="129">
        <v>743</v>
      </c>
      <c r="D3" s="131" t="s">
        <v>44</v>
      </c>
      <c r="G3" s="18"/>
      <c r="H3" s="112"/>
      <c r="I3" s="112"/>
      <c r="J3" s="112"/>
      <c r="K3" s="112"/>
      <c r="L3" s="112"/>
      <c r="M3" s="274"/>
      <c r="N3" s="116"/>
      <c r="O3" s="115"/>
      <c r="P3" s="114"/>
      <c r="Q3" s="113" t="s">
        <v>31</v>
      </c>
      <c r="R3" s="112"/>
      <c r="S3" s="112"/>
      <c r="T3" s="28"/>
      <c r="U3" s="27"/>
      <c r="V3" s="112"/>
      <c r="AC3" s="18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7"/>
      <c r="AQ3" s="73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8"/>
      <c r="BC3" s="27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</row>
    <row r="4" spans="2:71" x14ac:dyDescent="0.25">
      <c r="B4" s="13">
        <v>0.55000000000000004</v>
      </c>
      <c r="C4" s="111"/>
      <c r="G4" s="25"/>
      <c r="H4" s="79"/>
      <c r="M4" s="13">
        <v>0.55000000000000004</v>
      </c>
      <c r="N4" s="25"/>
      <c r="O4" s="6"/>
      <c r="P4" s="110"/>
      <c r="Q4" s="87"/>
      <c r="R4" s="260" t="s">
        <v>43</v>
      </c>
      <c r="S4" s="74"/>
      <c r="T4" s="101"/>
      <c r="U4" s="101"/>
      <c r="V4" s="74"/>
      <c r="AC4" s="25"/>
      <c r="AD4" s="25"/>
      <c r="AE4" s="25"/>
      <c r="AF4" s="25"/>
      <c r="AG4" s="25"/>
      <c r="AH4" s="24"/>
      <c r="AI4" s="24"/>
      <c r="AJ4" s="24"/>
      <c r="AK4" s="24"/>
      <c r="AL4" s="24"/>
      <c r="AM4" s="24"/>
      <c r="AN4" s="25"/>
      <c r="AO4" s="25"/>
      <c r="AP4" s="24"/>
      <c r="AQ4" s="79"/>
      <c r="AR4" s="24"/>
      <c r="AS4" s="24"/>
      <c r="AT4" s="24"/>
      <c r="AU4" s="24"/>
      <c r="AV4" s="24"/>
      <c r="AW4" s="24"/>
      <c r="AX4" s="24"/>
      <c r="AY4" s="24"/>
      <c r="AZ4" s="25"/>
      <c r="BA4" s="25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5"/>
      <c r="BS4" s="25"/>
    </row>
    <row r="5" spans="2:71" x14ac:dyDescent="0.25">
      <c r="B5" s="12">
        <v>0.6</v>
      </c>
      <c r="C5" s="109"/>
      <c r="G5" s="25"/>
      <c r="H5" s="79"/>
      <c r="M5" s="12">
        <v>0.6</v>
      </c>
      <c r="N5" s="25"/>
      <c r="O5" s="6"/>
      <c r="P5" s="85"/>
      <c r="Q5" s="81"/>
      <c r="R5" s="260"/>
      <c r="S5" s="74"/>
      <c r="T5" s="101"/>
      <c r="U5" s="101"/>
      <c r="V5" s="74"/>
      <c r="AC5" s="25"/>
      <c r="AD5" s="25"/>
      <c r="AE5" s="25"/>
      <c r="AF5" s="25"/>
      <c r="AG5" s="25"/>
      <c r="AH5" s="24"/>
      <c r="AI5" s="24"/>
      <c r="AJ5" s="24"/>
      <c r="AK5" s="24"/>
      <c r="AL5" s="24"/>
      <c r="AM5" s="24"/>
      <c r="AN5" s="25"/>
      <c r="AO5" s="25"/>
      <c r="AP5" s="24"/>
      <c r="AQ5" s="79"/>
      <c r="AR5" s="24"/>
      <c r="AS5" s="24"/>
      <c r="AT5" s="24"/>
      <c r="AU5" s="24"/>
      <c r="AV5" s="24"/>
      <c r="AW5" s="24"/>
      <c r="AX5" s="24"/>
      <c r="AY5" s="24"/>
      <c r="AZ5" s="25"/>
      <c r="BA5" s="25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5"/>
      <c r="BS5" s="25"/>
    </row>
    <row r="6" spans="2:71" ht="13" thickBot="1" x14ac:dyDescent="0.3">
      <c r="B6" s="12">
        <v>0.65</v>
      </c>
      <c r="C6" s="109"/>
      <c r="G6" s="25"/>
      <c r="H6" s="79"/>
      <c r="M6" s="12">
        <v>0.65</v>
      </c>
      <c r="N6" s="25"/>
      <c r="O6" s="6"/>
      <c r="P6" s="85"/>
      <c r="Q6" s="81"/>
      <c r="R6" s="260"/>
      <c r="S6" s="74"/>
      <c r="T6" s="101"/>
      <c r="U6" s="101"/>
      <c r="V6" s="74"/>
      <c r="AC6" s="25"/>
      <c r="AD6" s="25"/>
      <c r="AE6" s="25"/>
      <c r="AF6" s="25"/>
      <c r="AG6" s="25"/>
      <c r="AH6" s="24"/>
      <c r="AI6" s="24"/>
      <c r="AJ6" s="24"/>
      <c r="AK6" s="24"/>
      <c r="AL6" s="24"/>
      <c r="AM6" s="24"/>
      <c r="AN6" s="25"/>
      <c r="AO6" s="25"/>
      <c r="AP6" s="24"/>
      <c r="AQ6" s="79"/>
      <c r="AR6" s="24"/>
      <c r="AS6" s="24"/>
      <c r="AT6" s="24"/>
      <c r="AU6" s="24"/>
      <c r="AV6" s="24"/>
      <c r="AW6" s="24"/>
      <c r="AX6" s="24"/>
      <c r="AY6" s="24"/>
      <c r="AZ6" s="25"/>
      <c r="BA6" s="25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5"/>
      <c r="BS6" s="25"/>
    </row>
    <row r="7" spans="2:71" ht="17.5" x14ac:dyDescent="0.25">
      <c r="B7" s="125">
        <v>0.7</v>
      </c>
      <c r="C7" s="126">
        <v>30.99</v>
      </c>
      <c r="H7" s="108" t="s">
        <v>42</v>
      </c>
      <c r="I7" s="107" t="s">
        <v>41</v>
      </c>
      <c r="J7" s="94" t="s">
        <v>40</v>
      </c>
      <c r="M7" s="12">
        <v>0.7</v>
      </c>
      <c r="N7" s="25"/>
      <c r="O7" s="6"/>
      <c r="P7" s="85"/>
      <c r="Q7" s="81">
        <v>0.33025187566988207</v>
      </c>
      <c r="R7" s="260"/>
      <c r="S7" s="74"/>
      <c r="T7" s="101"/>
      <c r="U7" s="101"/>
      <c r="V7" s="74"/>
      <c r="AC7" s="25"/>
      <c r="AD7" s="25"/>
      <c r="AE7" s="25"/>
      <c r="AF7" s="25"/>
      <c r="AG7" s="25"/>
      <c r="AH7" s="24"/>
      <c r="AI7" s="24"/>
      <c r="AJ7" s="24"/>
      <c r="AK7" s="24"/>
      <c r="AL7" s="24"/>
      <c r="AM7" s="24"/>
      <c r="AN7" s="25"/>
      <c r="AO7" s="25"/>
      <c r="AP7" s="24"/>
      <c r="AQ7" s="79"/>
      <c r="AR7" s="24"/>
      <c r="AS7" s="24"/>
      <c r="AT7" s="24"/>
      <c r="AU7" s="24"/>
      <c r="AV7" s="24"/>
      <c r="AW7" s="24"/>
      <c r="AX7" s="24"/>
      <c r="AY7" s="24"/>
      <c r="AZ7" s="25"/>
      <c r="BA7" s="25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5"/>
      <c r="BS7" s="25"/>
    </row>
    <row r="8" spans="2:71" ht="18" thickBot="1" x14ac:dyDescent="0.3">
      <c r="B8" s="122">
        <v>0.75</v>
      </c>
      <c r="C8" s="123">
        <v>34.274999999999999</v>
      </c>
      <c r="H8" s="106">
        <v>7</v>
      </c>
      <c r="I8" s="105">
        <v>8</v>
      </c>
      <c r="J8" s="104">
        <v>1</v>
      </c>
      <c r="M8" s="11">
        <v>0.75</v>
      </c>
      <c r="N8" s="25"/>
      <c r="O8" s="6"/>
      <c r="P8" s="85"/>
      <c r="Q8" s="81">
        <v>0.36208487084870855</v>
      </c>
      <c r="R8" s="260"/>
      <c r="S8" s="74"/>
      <c r="T8" s="101"/>
      <c r="U8" s="101"/>
      <c r="V8" s="74"/>
      <c r="AC8" s="25"/>
      <c r="AD8" s="25"/>
      <c r="AE8" s="25"/>
      <c r="AF8" s="25"/>
      <c r="AG8" s="25"/>
      <c r="AH8" s="24"/>
      <c r="AI8" s="24"/>
      <c r="AJ8" s="24"/>
      <c r="AK8" s="24"/>
      <c r="AL8" s="24"/>
      <c r="AM8" s="24"/>
      <c r="AN8" s="25"/>
      <c r="AO8" s="25"/>
      <c r="AP8" s="24"/>
      <c r="AQ8" s="79"/>
      <c r="AR8" s="24"/>
      <c r="AS8" s="24"/>
      <c r="AT8" s="24"/>
      <c r="AU8" s="24"/>
      <c r="AV8" s="24"/>
      <c r="AW8" s="24"/>
      <c r="AX8" s="24"/>
      <c r="AY8" s="24"/>
      <c r="AZ8" s="25"/>
      <c r="BA8" s="25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5"/>
      <c r="BS8" s="68"/>
    </row>
    <row r="9" spans="2:71" ht="17.5" x14ac:dyDescent="0.25">
      <c r="B9" s="122">
        <v>0.8</v>
      </c>
      <c r="C9" s="123">
        <v>37.15</v>
      </c>
      <c r="M9" s="11">
        <v>0.8</v>
      </c>
      <c r="N9" s="25"/>
      <c r="O9" s="6"/>
      <c r="P9" s="85"/>
      <c r="Q9" s="81">
        <v>0.3453738910012677</v>
      </c>
      <c r="R9" s="260"/>
      <c r="S9" s="74"/>
      <c r="T9" s="101"/>
      <c r="U9" s="101"/>
      <c r="V9" s="74"/>
      <c r="AC9" s="25"/>
      <c r="AD9" s="25"/>
      <c r="AE9" s="25"/>
      <c r="AF9" s="25"/>
      <c r="AG9" s="25"/>
      <c r="AH9" s="24"/>
      <c r="AI9" s="24"/>
      <c r="AJ9" s="24"/>
      <c r="AK9" s="24"/>
      <c r="AL9" s="24"/>
      <c r="AM9" s="24"/>
      <c r="AN9" s="25"/>
      <c r="AO9" s="25"/>
      <c r="AP9" s="24"/>
      <c r="AQ9" s="79"/>
      <c r="AR9" s="24"/>
      <c r="AS9" s="24"/>
      <c r="AT9" s="24"/>
      <c r="AU9" s="24"/>
      <c r="AV9" s="24"/>
      <c r="AW9" s="24"/>
      <c r="AX9" s="24"/>
      <c r="AY9" s="24"/>
      <c r="AZ9" s="25"/>
      <c r="BA9" s="25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5"/>
      <c r="BS9" s="68"/>
    </row>
    <row r="10" spans="2:71" ht="18" thickBot="1" x14ac:dyDescent="0.3">
      <c r="B10" s="122">
        <v>0.85</v>
      </c>
      <c r="C10" s="123">
        <v>40.99</v>
      </c>
      <c r="M10" s="11">
        <v>0.85</v>
      </c>
      <c r="N10" s="25"/>
      <c r="O10" s="6"/>
      <c r="P10" s="85"/>
      <c r="Q10" s="81">
        <v>0.38660296411856471</v>
      </c>
      <c r="R10" s="260"/>
      <c r="S10" s="74"/>
      <c r="T10" s="101"/>
      <c r="U10" s="101"/>
      <c r="V10" s="74"/>
      <c r="AC10" s="25"/>
      <c r="AD10" s="25"/>
      <c r="AE10" s="25"/>
      <c r="AF10" s="25"/>
      <c r="AG10" s="25"/>
      <c r="AH10" s="24"/>
      <c r="AI10" s="24"/>
      <c r="AJ10" s="24"/>
      <c r="AK10" s="24"/>
      <c r="AL10" s="24"/>
      <c r="AM10" s="24"/>
      <c r="AN10" s="25"/>
      <c r="AO10" s="25"/>
      <c r="AP10" s="24"/>
      <c r="AQ10" s="79"/>
      <c r="AR10" s="24"/>
      <c r="AS10" s="24"/>
      <c r="AT10" s="24"/>
      <c r="AU10" s="24"/>
      <c r="AV10" s="24"/>
      <c r="AW10" s="24"/>
      <c r="AX10" s="24"/>
      <c r="AY10" s="24"/>
      <c r="AZ10" s="25"/>
      <c r="BA10" s="25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5"/>
      <c r="BS10" s="68"/>
    </row>
    <row r="11" spans="2:71" ht="17.5" x14ac:dyDescent="0.3">
      <c r="B11" s="122">
        <v>0.9</v>
      </c>
      <c r="C11" s="123">
        <v>45.22</v>
      </c>
      <c r="H11" s="103" t="s">
        <v>39</v>
      </c>
      <c r="I11" s="102">
        <v>1030</v>
      </c>
      <c r="M11" s="11">
        <v>0.9</v>
      </c>
      <c r="N11" s="25"/>
      <c r="O11" s="6"/>
      <c r="P11" s="85"/>
      <c r="Q11" s="81">
        <v>0.35386029411764691</v>
      </c>
      <c r="R11" s="260"/>
      <c r="S11" s="74"/>
      <c r="T11" s="101"/>
      <c r="U11" s="101"/>
      <c r="V11" s="74"/>
      <c r="AC11" s="25"/>
      <c r="AD11" s="25"/>
      <c r="AE11" s="25"/>
      <c r="AF11" s="25"/>
      <c r="AG11" s="25"/>
      <c r="AH11" s="24"/>
      <c r="AI11" s="24"/>
      <c r="AJ11" s="24"/>
      <c r="AK11" s="24"/>
      <c r="AL11" s="24"/>
      <c r="AM11" s="24"/>
      <c r="AN11" s="25"/>
      <c r="AO11" s="25"/>
      <c r="AP11" s="24"/>
      <c r="AQ11" s="79"/>
      <c r="AR11" s="24"/>
      <c r="AS11" s="24"/>
      <c r="AT11" s="24"/>
      <c r="AU11" s="24"/>
      <c r="AV11" s="24"/>
      <c r="AW11" s="24"/>
      <c r="AX11" s="24"/>
      <c r="AY11" s="24"/>
      <c r="AZ11" s="25"/>
      <c r="BA11" s="25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5"/>
      <c r="BS11" s="68"/>
    </row>
    <row r="12" spans="2:71" ht="17.5" x14ac:dyDescent="0.3">
      <c r="B12" s="122">
        <v>0.95</v>
      </c>
      <c r="C12" s="123">
        <v>48.25</v>
      </c>
      <c r="H12" s="100" t="s">
        <v>38</v>
      </c>
      <c r="I12" s="99">
        <f>H8+I8/4-J8/2</f>
        <v>8.5</v>
      </c>
      <c r="M12" s="11">
        <v>0.95</v>
      </c>
      <c r="N12" s="25"/>
      <c r="O12" s="6"/>
      <c r="P12" s="85"/>
      <c r="Q12" s="81">
        <v>0.32861164877705434</v>
      </c>
      <c r="R12" s="260"/>
      <c r="S12" s="74"/>
      <c r="T12" s="101"/>
      <c r="U12" s="101"/>
      <c r="V12" s="74"/>
      <c r="AC12" s="25"/>
      <c r="AD12" s="25"/>
      <c r="AE12" s="25"/>
      <c r="AF12" s="25"/>
      <c r="AG12" s="25"/>
      <c r="AH12" s="24"/>
      <c r="AI12" s="24"/>
      <c r="AJ12" s="24"/>
      <c r="AK12" s="24"/>
      <c r="AL12" s="24"/>
      <c r="AM12" s="24"/>
      <c r="AN12" s="25"/>
      <c r="AO12" s="25"/>
      <c r="AP12" s="24"/>
      <c r="AQ12" s="79"/>
      <c r="AR12" s="24"/>
      <c r="AS12" s="24"/>
      <c r="AT12" s="24"/>
      <c r="AU12" s="24"/>
      <c r="AV12" s="24"/>
      <c r="AW12" s="24"/>
      <c r="AX12" s="24"/>
      <c r="AY12" s="24"/>
      <c r="AZ12" s="25"/>
      <c r="BA12" s="25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5"/>
      <c r="BS12" s="68"/>
    </row>
    <row r="13" spans="2:71" ht="17.5" x14ac:dyDescent="0.3">
      <c r="B13" s="122">
        <v>1</v>
      </c>
      <c r="C13" s="123">
        <v>50.63</v>
      </c>
      <c r="H13" s="100" t="s">
        <v>537</v>
      </c>
      <c r="I13" s="99">
        <v>7.07</v>
      </c>
      <c r="M13" s="11">
        <v>1</v>
      </c>
      <c r="N13" s="25"/>
      <c r="O13" s="6"/>
      <c r="P13" s="85"/>
      <c r="Q13" s="81">
        <v>0.33457563950533614</v>
      </c>
      <c r="R13" s="260"/>
      <c r="S13" s="74"/>
      <c r="T13" s="101"/>
      <c r="U13" s="101"/>
      <c r="V13" s="74"/>
      <c r="AC13" s="25"/>
      <c r="AD13" s="25"/>
      <c r="AE13" s="25"/>
      <c r="AF13" s="25"/>
      <c r="AG13" s="25"/>
      <c r="AH13" s="24"/>
      <c r="AI13" s="24"/>
      <c r="AJ13" s="24"/>
      <c r="AK13" s="24"/>
      <c r="AL13" s="24"/>
      <c r="AM13" s="24"/>
      <c r="AN13" s="25"/>
      <c r="AO13" s="25"/>
      <c r="AP13" s="24"/>
      <c r="AQ13" s="79"/>
      <c r="AR13" s="24"/>
      <c r="AS13" s="24"/>
      <c r="AT13" s="24"/>
      <c r="AU13" s="24"/>
      <c r="AV13" s="24"/>
      <c r="AW13" s="24"/>
      <c r="AX13" s="24"/>
      <c r="AY13" s="24"/>
      <c r="AZ13" s="25"/>
      <c r="BA13" s="25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5"/>
      <c r="BS13" s="68"/>
    </row>
    <row r="14" spans="2:71" ht="17.5" x14ac:dyDescent="0.3">
      <c r="B14" s="122">
        <v>1.05</v>
      </c>
      <c r="C14" s="123">
        <v>52.1</v>
      </c>
      <c r="G14" s="275" t="s">
        <v>29</v>
      </c>
      <c r="H14" s="100" t="s">
        <v>37</v>
      </c>
      <c r="I14" s="99">
        <v>5.0000000000000001E-3</v>
      </c>
      <c r="M14" s="11">
        <v>1.05</v>
      </c>
      <c r="N14" s="25"/>
      <c r="O14" s="6"/>
      <c r="P14" s="85"/>
      <c r="Q14" s="81">
        <v>0.31627010723860577</v>
      </c>
      <c r="R14" s="260"/>
      <c r="S14" s="74"/>
      <c r="T14" s="74"/>
      <c r="U14" s="74"/>
      <c r="V14" s="74"/>
      <c r="AC14" s="25"/>
      <c r="AD14" s="25"/>
      <c r="AE14" s="25"/>
      <c r="AF14" s="25"/>
      <c r="AG14" s="25"/>
      <c r="AH14" s="24"/>
      <c r="AI14" s="24"/>
      <c r="AJ14" s="24"/>
      <c r="AK14" s="24"/>
      <c r="AL14" s="24"/>
      <c r="AM14" s="24"/>
      <c r="AN14" s="25"/>
      <c r="AO14" s="25"/>
      <c r="AP14" s="79"/>
      <c r="AQ14" s="79"/>
      <c r="AR14" s="24"/>
      <c r="AS14" s="24"/>
      <c r="AT14" s="24"/>
      <c r="AU14" s="24"/>
      <c r="AV14" s="24"/>
      <c r="AW14" s="24"/>
      <c r="AX14" s="24"/>
      <c r="AY14" s="24"/>
      <c r="AZ14" s="25"/>
      <c r="BA14" s="25"/>
      <c r="BB14" s="24"/>
      <c r="BC14" s="24"/>
      <c r="BD14" s="79"/>
      <c r="BE14" s="24"/>
      <c r="BF14" s="24"/>
      <c r="BG14" s="79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5"/>
      <c r="BS14" s="68"/>
    </row>
    <row r="15" spans="2:71" ht="18" thickBot="1" x14ac:dyDescent="0.35">
      <c r="B15" s="122">
        <v>1.1000000000000001</v>
      </c>
      <c r="C15" s="123">
        <v>52.44</v>
      </c>
      <c r="G15" s="275"/>
      <c r="H15" s="98" t="s">
        <v>36</v>
      </c>
      <c r="I15" s="97">
        <f>I14*1000/60</f>
        <v>8.3333333333333329E-2</v>
      </c>
      <c r="M15" s="11">
        <v>1.1000000000000001</v>
      </c>
      <c r="N15" s="25"/>
      <c r="O15" s="6"/>
      <c r="P15" s="85"/>
      <c r="Q15" s="81">
        <v>0.28852568378919285</v>
      </c>
      <c r="R15" s="260"/>
      <c r="S15" s="74"/>
      <c r="T15" s="74"/>
      <c r="U15" s="74"/>
      <c r="V15" s="74"/>
      <c r="AC15" s="25"/>
      <c r="AD15" s="25"/>
      <c r="AE15" s="25"/>
      <c r="AF15" s="25"/>
      <c r="AG15" s="25"/>
      <c r="AH15" s="24"/>
      <c r="AI15" s="24"/>
      <c r="AJ15" s="24"/>
      <c r="AK15" s="24"/>
      <c r="AL15" s="24"/>
      <c r="AM15" s="24"/>
      <c r="AN15" s="25"/>
      <c r="AO15" s="25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25"/>
      <c r="BA15" s="25"/>
      <c r="BB15" s="24"/>
      <c r="BC15" s="24"/>
      <c r="BD15" s="79"/>
      <c r="BE15" s="24"/>
      <c r="BF15" s="24"/>
      <c r="BG15" s="79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5"/>
      <c r="BS15" s="68"/>
    </row>
    <row r="16" spans="2:71" ht="17.5" x14ac:dyDescent="0.25">
      <c r="B16" s="122">
        <v>1.1499999999999999</v>
      </c>
      <c r="C16" s="123">
        <v>52.45</v>
      </c>
      <c r="G16" s="25"/>
      <c r="H16" s="79"/>
      <c r="M16" s="11">
        <v>1.1499999999999999</v>
      </c>
      <c r="N16" s="25"/>
      <c r="O16" s="6"/>
      <c r="P16" s="85"/>
      <c r="Q16" s="81">
        <v>0.29858299595141691</v>
      </c>
      <c r="R16" s="260"/>
      <c r="S16" s="74"/>
      <c r="T16" s="74"/>
      <c r="U16" s="74"/>
      <c r="V16" s="74"/>
      <c r="AC16" s="96"/>
      <c r="AD16" s="25"/>
      <c r="AE16" s="25"/>
      <c r="AF16" s="25"/>
      <c r="AG16" s="25"/>
      <c r="AH16" s="24"/>
      <c r="AI16" s="24"/>
      <c r="AJ16" s="24"/>
      <c r="AK16" s="24"/>
      <c r="AL16" s="24"/>
      <c r="AM16" s="24"/>
      <c r="AN16" s="25"/>
      <c r="AO16" s="25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25"/>
      <c r="BA16" s="25"/>
      <c r="BB16" s="24"/>
      <c r="BC16" s="24"/>
      <c r="BD16" s="79"/>
      <c r="BE16" s="24"/>
      <c r="BF16" s="24"/>
      <c r="BG16" s="79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5"/>
      <c r="BS16" s="68"/>
    </row>
    <row r="17" spans="2:71" ht="17.5" x14ac:dyDescent="0.25">
      <c r="B17" s="122">
        <v>1.2</v>
      </c>
      <c r="C17" s="123">
        <v>51.85</v>
      </c>
      <c r="G17" s="25"/>
      <c r="H17" s="79"/>
      <c r="M17" s="11">
        <v>1.2</v>
      </c>
      <c r="N17" s="25"/>
      <c r="O17" s="6"/>
      <c r="P17" s="85"/>
      <c r="Q17" s="81">
        <v>0.33151525481506738</v>
      </c>
      <c r="R17" s="260"/>
      <c r="S17" s="74"/>
      <c r="T17" s="74"/>
      <c r="U17" s="74"/>
      <c r="V17" s="74"/>
      <c r="AC17" s="25"/>
      <c r="AD17" s="25"/>
      <c r="AM17" s="73"/>
      <c r="AN17" s="25"/>
      <c r="AO17" s="25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25"/>
      <c r="BA17" s="25"/>
      <c r="BD17" s="73"/>
      <c r="BE17" s="73"/>
      <c r="BF17" s="73"/>
      <c r="BG17" s="73"/>
      <c r="BR17" s="25"/>
      <c r="BS17" s="68"/>
    </row>
    <row r="18" spans="2:71" ht="17.5" x14ac:dyDescent="0.25">
      <c r="B18" s="122">
        <v>1.25</v>
      </c>
      <c r="C18" s="123">
        <v>50.715000000000003</v>
      </c>
      <c r="G18" s="25"/>
      <c r="H18" s="79"/>
      <c r="M18" s="11">
        <v>1.25</v>
      </c>
      <c r="N18" s="25"/>
      <c r="O18" s="6"/>
      <c r="P18" s="85"/>
      <c r="Q18" s="81">
        <v>0.27462632811093107</v>
      </c>
      <c r="R18" s="260"/>
      <c r="S18" s="74"/>
      <c r="T18" s="74"/>
      <c r="U18" s="74"/>
      <c r="V18" s="74"/>
      <c r="AC18" s="25"/>
      <c r="AD18" s="25"/>
      <c r="AM18" s="73"/>
      <c r="AN18" s="25"/>
      <c r="AO18" s="25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25"/>
      <c r="BA18" s="25"/>
      <c r="BD18" s="73"/>
      <c r="BE18" s="73"/>
      <c r="BF18" s="73"/>
      <c r="BG18" s="73"/>
      <c r="BR18" s="25"/>
      <c r="BS18" s="68"/>
    </row>
    <row r="19" spans="2:71" ht="17.5" x14ac:dyDescent="0.25">
      <c r="B19" s="122">
        <v>1.3</v>
      </c>
      <c r="C19" s="123">
        <v>47.41</v>
      </c>
      <c r="G19" s="25"/>
      <c r="H19" s="79"/>
      <c r="M19" s="11">
        <v>1.3</v>
      </c>
      <c r="N19" s="25"/>
      <c r="O19" s="6"/>
      <c r="P19" s="85"/>
      <c r="Q19" s="81">
        <v>0.28753840245775708</v>
      </c>
      <c r="R19" s="260"/>
      <c r="S19" s="74"/>
      <c r="T19" s="74"/>
      <c r="U19" s="74"/>
      <c r="V19" s="74"/>
      <c r="AC19" s="25"/>
      <c r="AD19" s="25"/>
      <c r="AM19" s="73"/>
      <c r="AN19" s="25"/>
      <c r="AO19" s="25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25"/>
      <c r="BA19" s="25"/>
      <c r="BD19" s="73"/>
      <c r="BE19" s="73"/>
      <c r="BF19" s="73"/>
      <c r="BG19" s="73"/>
      <c r="BR19" s="25"/>
      <c r="BS19" s="68"/>
    </row>
    <row r="20" spans="2:71" ht="18" thickBot="1" x14ac:dyDescent="0.3">
      <c r="B20" s="127">
        <v>1.35</v>
      </c>
      <c r="C20" s="123">
        <v>44.08</v>
      </c>
      <c r="G20" s="25"/>
      <c r="H20" s="79"/>
      <c r="M20" s="10">
        <v>1.35</v>
      </c>
      <c r="N20" s="25"/>
      <c r="O20" s="6"/>
      <c r="P20" s="85"/>
      <c r="Q20" s="81">
        <v>0.28846153846153849</v>
      </c>
      <c r="R20" s="260"/>
      <c r="S20" s="74"/>
      <c r="T20" s="74"/>
      <c r="U20" s="74"/>
      <c r="V20" s="74"/>
      <c r="AC20" s="25"/>
      <c r="AD20" s="25"/>
      <c r="AZ20" s="25"/>
      <c r="BA20" s="25"/>
      <c r="BR20" s="25"/>
      <c r="BS20" s="68"/>
    </row>
    <row r="21" spans="2:71" ht="18" thickBot="1" x14ac:dyDescent="0.35">
      <c r="B21" s="128">
        <v>1.4</v>
      </c>
      <c r="C21" s="123">
        <v>39.93</v>
      </c>
      <c r="G21" s="25"/>
      <c r="H21" s="264" t="s">
        <v>535</v>
      </c>
      <c r="I21" s="265"/>
      <c r="J21" s="266"/>
      <c r="M21" s="8">
        <v>1.4</v>
      </c>
      <c r="N21" s="25"/>
      <c r="O21" s="6"/>
      <c r="P21" s="85"/>
      <c r="Q21" s="81">
        <v>0.17160868550081704</v>
      </c>
      <c r="R21" s="260"/>
      <c r="S21" s="74"/>
      <c r="T21" s="74"/>
      <c r="U21" s="74"/>
      <c r="V21" s="74"/>
      <c r="AC21" s="25"/>
      <c r="AD21" s="25"/>
      <c r="AZ21" s="25"/>
      <c r="BA21" s="25"/>
      <c r="BR21" s="25"/>
      <c r="BS21" s="68"/>
    </row>
    <row r="22" spans="2:71" ht="14.5" x14ac:dyDescent="0.25">
      <c r="B22" s="8">
        <v>1.45</v>
      </c>
      <c r="C22" s="84"/>
      <c r="G22" s="25"/>
      <c r="H22" s="267" t="s">
        <v>35</v>
      </c>
      <c r="I22" s="95">
        <f>0.2</f>
        <v>0.2</v>
      </c>
      <c r="J22" s="94" t="s">
        <v>31</v>
      </c>
      <c r="M22" s="8">
        <v>1.45</v>
      </c>
      <c r="N22" s="25"/>
      <c r="O22" s="6"/>
      <c r="P22" s="85"/>
      <c r="Q22" s="81"/>
      <c r="R22" s="260"/>
      <c r="S22" s="74"/>
      <c r="T22" s="74"/>
      <c r="U22" s="74"/>
      <c r="V22" s="74"/>
      <c r="AC22" s="25"/>
      <c r="AD22" s="73"/>
      <c r="AZ22" s="25"/>
      <c r="BA22" s="25"/>
      <c r="BR22" s="25"/>
      <c r="BS22" s="68"/>
    </row>
    <row r="23" spans="2:71" ht="14.5" x14ac:dyDescent="0.25">
      <c r="B23" s="7">
        <v>1.5</v>
      </c>
      <c r="C23" s="83"/>
      <c r="G23" s="25"/>
      <c r="H23" s="268"/>
      <c r="I23" s="92">
        <v>0.5</v>
      </c>
      <c r="J23" s="5" t="s">
        <v>34</v>
      </c>
      <c r="M23" s="7">
        <v>1.5</v>
      </c>
      <c r="N23" s="25"/>
      <c r="O23" s="6"/>
      <c r="P23" s="85"/>
      <c r="Q23" s="81"/>
      <c r="R23" s="260"/>
      <c r="S23" s="74"/>
      <c r="T23" s="74"/>
      <c r="U23" s="74"/>
      <c r="V23" s="74"/>
      <c r="AC23" s="25"/>
      <c r="AD23" s="73"/>
      <c r="BR23" s="25"/>
      <c r="BS23" s="68"/>
    </row>
    <row r="24" spans="2:71" ht="14.5" x14ac:dyDescent="0.25">
      <c r="B24" s="8">
        <v>1.55</v>
      </c>
      <c r="C24" s="84"/>
      <c r="G24" s="25"/>
      <c r="H24" s="93" t="s">
        <v>33</v>
      </c>
      <c r="I24" s="92">
        <v>0.8</v>
      </c>
      <c r="J24" s="5" t="s">
        <v>31</v>
      </c>
      <c r="M24" s="8">
        <v>1.55</v>
      </c>
      <c r="N24" s="25"/>
      <c r="O24" s="6"/>
      <c r="P24" s="85"/>
      <c r="Q24" s="87"/>
      <c r="R24" s="260"/>
      <c r="S24" s="74"/>
      <c r="T24" s="74"/>
      <c r="U24" s="74"/>
      <c r="V24" s="74"/>
      <c r="AC24" s="25"/>
      <c r="AD24" s="73"/>
      <c r="BR24" s="25"/>
      <c r="BS24" s="68"/>
    </row>
    <row r="25" spans="2:71" ht="15" thickBot="1" x14ac:dyDescent="0.3">
      <c r="B25" s="9">
        <v>1.6</v>
      </c>
      <c r="C25" s="91"/>
      <c r="G25" s="25"/>
      <c r="H25" s="90" t="s">
        <v>32</v>
      </c>
      <c r="I25" s="89">
        <v>0.5</v>
      </c>
      <c r="J25" s="2" t="s">
        <v>31</v>
      </c>
      <c r="K25" s="79"/>
      <c r="L25" s="79"/>
      <c r="M25" s="9">
        <v>1.6</v>
      </c>
      <c r="N25" s="25"/>
      <c r="O25" s="6"/>
      <c r="P25" s="85"/>
      <c r="Q25" s="87"/>
      <c r="R25" s="74"/>
      <c r="S25" s="74"/>
      <c r="T25" s="74"/>
      <c r="U25" s="74"/>
      <c r="V25" s="74"/>
      <c r="AC25" s="25"/>
      <c r="AD25" s="73"/>
    </row>
    <row r="26" spans="2:71" x14ac:dyDescent="0.25">
      <c r="B26" s="8">
        <v>1.65</v>
      </c>
      <c r="C26" s="88"/>
      <c r="G26" s="25"/>
      <c r="H26" s="79"/>
      <c r="I26" s="79"/>
      <c r="J26" s="79"/>
      <c r="K26" s="79"/>
      <c r="L26" s="79"/>
      <c r="M26" s="8">
        <v>1.65</v>
      </c>
      <c r="N26" s="25"/>
      <c r="O26" s="6"/>
      <c r="P26" s="85"/>
      <c r="Q26" s="87"/>
      <c r="R26" s="74"/>
      <c r="S26" s="74"/>
      <c r="T26" s="74"/>
      <c r="U26" s="74"/>
      <c r="V26" s="74"/>
      <c r="AC26" s="25"/>
      <c r="AD26" s="73"/>
    </row>
    <row r="27" spans="2:71" x14ac:dyDescent="0.25">
      <c r="B27" s="7">
        <v>1.7</v>
      </c>
      <c r="C27" s="86"/>
      <c r="G27" s="25"/>
      <c r="H27" s="79"/>
      <c r="I27" s="79"/>
      <c r="J27" s="79"/>
      <c r="K27" s="79"/>
      <c r="L27" s="79"/>
      <c r="M27" s="7">
        <v>1.7</v>
      </c>
      <c r="N27" s="25"/>
      <c r="O27" s="6"/>
      <c r="P27" s="85"/>
      <c r="Q27" s="81"/>
      <c r="R27" s="74"/>
      <c r="S27" s="74"/>
      <c r="T27" s="74"/>
      <c r="U27" s="74"/>
      <c r="V27" s="74"/>
      <c r="AC27" s="25"/>
      <c r="AD27" s="73"/>
    </row>
    <row r="28" spans="2:71" x14ac:dyDescent="0.25">
      <c r="B28" s="7">
        <v>1.75</v>
      </c>
      <c r="C28" s="84"/>
      <c r="G28" s="25"/>
      <c r="H28" s="79"/>
      <c r="I28" s="79"/>
      <c r="J28" s="79"/>
      <c r="K28" s="79"/>
      <c r="L28" s="79"/>
      <c r="M28" s="7">
        <v>1.75</v>
      </c>
      <c r="N28" s="25"/>
      <c r="O28" s="6"/>
      <c r="P28" s="82"/>
      <c r="Q28" s="81"/>
      <c r="R28" s="74"/>
      <c r="S28" s="74"/>
      <c r="T28" s="74"/>
      <c r="U28" s="74"/>
      <c r="V28" s="74"/>
      <c r="AC28" s="25"/>
      <c r="AD28" s="73"/>
    </row>
    <row r="29" spans="2:71" x14ac:dyDescent="0.25">
      <c r="B29" s="7">
        <v>1.8</v>
      </c>
      <c r="C29" s="83"/>
      <c r="G29" s="25"/>
      <c r="H29" s="79"/>
      <c r="I29" s="79"/>
      <c r="J29" s="79"/>
      <c r="K29" s="79"/>
      <c r="L29" s="79"/>
      <c r="M29" s="7">
        <v>1.8</v>
      </c>
      <c r="N29" s="25"/>
      <c r="O29" s="6"/>
      <c r="P29" s="82"/>
      <c r="Q29" s="81"/>
      <c r="R29" s="74"/>
      <c r="S29" s="74"/>
      <c r="T29" s="74"/>
      <c r="U29" s="74"/>
      <c r="V29" s="74"/>
    </row>
    <row r="30" spans="2:71" ht="13" thickBot="1" x14ac:dyDescent="0.3">
      <c r="B30" s="4">
        <v>1.85</v>
      </c>
      <c r="C30" s="80"/>
      <c r="G30" s="25"/>
      <c r="H30" s="79"/>
      <c r="I30" s="79"/>
      <c r="J30" s="79"/>
      <c r="K30" s="79"/>
      <c r="L30" s="79"/>
      <c r="M30" s="4">
        <v>1.85</v>
      </c>
      <c r="N30" s="78"/>
      <c r="O30" s="77"/>
      <c r="P30" s="76"/>
      <c r="Q30" s="75"/>
      <c r="R30" s="74"/>
      <c r="S30" s="74"/>
      <c r="T30" s="74"/>
      <c r="U30" s="74"/>
      <c r="V30" s="74"/>
    </row>
    <row r="31" spans="2:71" ht="13" thickBot="1" x14ac:dyDescent="0.3">
      <c r="B31" s="25"/>
      <c r="C31" s="73"/>
      <c r="D31" s="73"/>
      <c r="E31" s="73"/>
    </row>
    <row r="32" spans="2:71" ht="20.5" thickBot="1" x14ac:dyDescent="0.45">
      <c r="B32" s="281" t="s">
        <v>70</v>
      </c>
      <c r="C32" s="282"/>
      <c r="D32" s="282"/>
      <c r="E32" s="282"/>
      <c r="F32" s="282"/>
      <c r="G32" s="282"/>
      <c r="H32" s="283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1:20" ht="15" thickBot="1" x14ac:dyDescent="0.4">
      <c r="B33" s="17" t="s">
        <v>71</v>
      </c>
      <c r="C33" s="72" t="s">
        <v>29</v>
      </c>
      <c r="D33" s="70" t="s">
        <v>28</v>
      </c>
      <c r="E33" s="70" t="s">
        <v>27</v>
      </c>
      <c r="F33" s="71" t="s">
        <v>26</v>
      </c>
      <c r="G33" s="70" t="s">
        <v>25</v>
      </c>
      <c r="H33" s="58" t="s">
        <v>30</v>
      </c>
      <c r="J33" s="46"/>
      <c r="L33" s="19"/>
      <c r="N33" s="19"/>
      <c r="O33" s="19"/>
    </row>
    <row r="34" spans="1:20" x14ac:dyDescent="0.25">
      <c r="B34" s="13">
        <v>0.55000000000000004</v>
      </c>
      <c r="C34" s="31"/>
      <c r="D34" s="31"/>
      <c r="E34" s="31"/>
      <c r="F34" s="31"/>
      <c r="G34" s="67"/>
      <c r="H34" s="54"/>
      <c r="I34" s="31"/>
      <c r="K34" s="31"/>
      <c r="M34" s="24"/>
      <c r="O34" s="31"/>
      <c r="P34" s="31"/>
      <c r="Q34" s="31"/>
      <c r="R34" s="24"/>
      <c r="S34" s="24"/>
      <c r="T34" s="24"/>
    </row>
    <row r="35" spans="1:20" x14ac:dyDescent="0.25">
      <c r="B35" s="12">
        <v>0.6</v>
      </c>
      <c r="C35" s="31"/>
      <c r="D35" s="31"/>
      <c r="E35" s="31"/>
      <c r="F35" s="31"/>
      <c r="G35" s="67"/>
      <c r="H35" s="54"/>
      <c r="I35" s="31"/>
      <c r="K35" s="31"/>
      <c r="M35" s="24"/>
      <c r="O35" s="31"/>
      <c r="R35" s="24"/>
    </row>
    <row r="36" spans="1:20" x14ac:dyDescent="0.25">
      <c r="B36" s="12">
        <v>0.65</v>
      </c>
      <c r="C36" s="31"/>
      <c r="D36" s="31"/>
      <c r="E36" s="31"/>
      <c r="F36" s="31"/>
      <c r="G36" s="67"/>
      <c r="H36" s="54"/>
      <c r="I36" s="31"/>
      <c r="K36" s="31"/>
      <c r="M36" s="24"/>
      <c r="O36" s="31"/>
      <c r="R36" s="24"/>
    </row>
    <row r="37" spans="1:20" ht="17.5" x14ac:dyDescent="0.35">
      <c r="B37" s="125">
        <v>0.7</v>
      </c>
      <c r="C37" s="31">
        <f t="shared" ref="C37:C51" si="0">$I$15*(1+D208/C208*4.76)*$C$2/273.15*760/$C$3/(2*$I$13)</f>
        <v>0.51647977119635857</v>
      </c>
      <c r="D37" s="31">
        <f t="shared" ref="D37:D51" si="1">C7*(C208*$I$22+D208*$I$24+E208*$I$25)/100+$I$23/(3.6*$I$11)*$C$2/273.15*$C$3/760/$I$13</f>
        <v>0.17259539021775944</v>
      </c>
      <c r="E37" s="31">
        <f t="shared" ref="E37:E51" si="2">C37*2</f>
        <v>1.0329595423927171</v>
      </c>
      <c r="F37" s="31">
        <v>0.2</v>
      </c>
      <c r="G37" s="67">
        <f t="shared" ref="G37:G51" si="3">Q7/100*C7*2</f>
        <v>0.2046901125401929</v>
      </c>
      <c r="H37" s="124">
        <f t="shared" ref="H37:H51" si="4">C37+D37+E37+F37+G37</f>
        <v>2.126724816347028</v>
      </c>
      <c r="I37" s="31"/>
      <c r="J37" s="1" t="s">
        <v>62</v>
      </c>
      <c r="K37" s="31"/>
      <c r="M37" s="24"/>
      <c r="O37" s="31"/>
      <c r="R37" s="24"/>
    </row>
    <row r="38" spans="1:20" ht="17.5" x14ac:dyDescent="0.35">
      <c r="B38" s="122">
        <v>0.75</v>
      </c>
      <c r="C38" s="31">
        <f t="shared" si="0"/>
        <v>0.48263336442181265</v>
      </c>
      <c r="D38" s="31">
        <f t="shared" si="1"/>
        <v>0.19073955641337423</v>
      </c>
      <c r="E38" s="31">
        <f t="shared" si="2"/>
        <v>0.9652667288436253</v>
      </c>
      <c r="F38" s="31">
        <v>0.2</v>
      </c>
      <c r="G38" s="67">
        <f t="shared" si="3"/>
        <v>0.24820917896678971</v>
      </c>
      <c r="H38" s="124">
        <f t="shared" si="4"/>
        <v>2.0868488286456017</v>
      </c>
      <c r="I38" s="31"/>
      <c r="J38" s="1" t="s">
        <v>61</v>
      </c>
      <c r="K38" s="31"/>
      <c r="M38" s="24"/>
      <c r="O38" s="31"/>
      <c r="R38" s="24"/>
    </row>
    <row r="39" spans="1:20" ht="17.5" x14ac:dyDescent="0.35">
      <c r="A39" s="68"/>
      <c r="B39" s="122">
        <v>0.8</v>
      </c>
      <c r="C39" s="31">
        <f t="shared" si="0"/>
        <v>0.45301775849408482</v>
      </c>
      <c r="D39" s="31">
        <f t="shared" si="1"/>
        <v>0.20657612647182069</v>
      </c>
      <c r="E39" s="31">
        <f t="shared" si="2"/>
        <v>0.90603551698816964</v>
      </c>
      <c r="F39" s="31">
        <v>0.2</v>
      </c>
      <c r="G39" s="67">
        <f t="shared" si="3"/>
        <v>0.25661280101394185</v>
      </c>
      <c r="H39" s="124">
        <f t="shared" si="4"/>
        <v>2.0222422029680169</v>
      </c>
      <c r="I39" s="31"/>
      <c r="J39" s="1" t="s">
        <v>60</v>
      </c>
      <c r="K39" s="31"/>
      <c r="M39" s="24"/>
      <c r="O39" s="31"/>
      <c r="R39" s="24"/>
    </row>
    <row r="40" spans="1:20" ht="17.5" x14ac:dyDescent="0.35">
      <c r="A40" s="57"/>
      <c r="B40" s="122">
        <v>0.85</v>
      </c>
      <c r="C40" s="31">
        <f t="shared" si="0"/>
        <v>0.42688634149903104</v>
      </c>
      <c r="D40" s="31">
        <f t="shared" si="1"/>
        <v>0.22774939086563772</v>
      </c>
      <c r="E40" s="31">
        <f t="shared" si="2"/>
        <v>0.85377268299806208</v>
      </c>
      <c r="F40" s="31">
        <v>0.2</v>
      </c>
      <c r="G40" s="67">
        <f t="shared" si="3"/>
        <v>0.31693710998439939</v>
      </c>
      <c r="H40" s="124">
        <f t="shared" si="4"/>
        <v>2.02534552534713</v>
      </c>
      <c r="I40" s="31"/>
      <c r="J40" s="1" t="s">
        <v>59</v>
      </c>
      <c r="K40" s="31"/>
      <c r="M40" s="24"/>
      <c r="O40" s="31"/>
      <c r="R40" s="24"/>
    </row>
    <row r="41" spans="1:20" ht="17.5" x14ac:dyDescent="0.35">
      <c r="A41" s="69"/>
      <c r="B41" s="122">
        <v>0.9</v>
      </c>
      <c r="C41" s="31">
        <f t="shared" si="0"/>
        <v>0.40365841528120538</v>
      </c>
      <c r="D41" s="31">
        <f t="shared" si="1"/>
        <v>0.25105502164148125</v>
      </c>
      <c r="E41" s="31">
        <f t="shared" si="2"/>
        <v>0.80731683056241077</v>
      </c>
      <c r="F41" s="31">
        <v>0.2</v>
      </c>
      <c r="G41" s="67">
        <f t="shared" si="3"/>
        <v>0.32003124999999988</v>
      </c>
      <c r="H41" s="124">
        <f t="shared" si="4"/>
        <v>1.9820615174850973</v>
      </c>
      <c r="I41" s="31"/>
      <c r="J41" s="1" t="s">
        <v>58</v>
      </c>
      <c r="K41" s="31"/>
      <c r="M41" s="24"/>
      <c r="O41" s="31"/>
      <c r="R41" s="24"/>
    </row>
    <row r="42" spans="1:20" ht="17.5" x14ac:dyDescent="0.35">
      <c r="A42" s="68"/>
      <c r="B42" s="122">
        <v>0.95</v>
      </c>
      <c r="C42" s="31">
        <f t="shared" si="0"/>
        <v>0.38287553392841406</v>
      </c>
      <c r="D42" s="31">
        <f t="shared" si="1"/>
        <v>0.26766843886799885</v>
      </c>
      <c r="E42" s="31">
        <f t="shared" si="2"/>
        <v>0.76575106785682812</v>
      </c>
      <c r="F42" s="31">
        <v>0.2</v>
      </c>
      <c r="G42" s="67">
        <f t="shared" si="3"/>
        <v>0.31711024106985747</v>
      </c>
      <c r="H42" s="124">
        <f t="shared" si="4"/>
        <v>1.9334052817230984</v>
      </c>
      <c r="I42" s="31"/>
      <c r="J42" s="1" t="s">
        <v>57</v>
      </c>
      <c r="K42" s="31"/>
      <c r="M42" s="24"/>
      <c r="O42" s="31"/>
      <c r="R42" s="24"/>
    </row>
    <row r="43" spans="1:20" ht="17.5" x14ac:dyDescent="0.35">
      <c r="A43" s="6"/>
      <c r="B43" s="122">
        <v>1</v>
      </c>
      <c r="C43" s="31">
        <f t="shared" si="0"/>
        <v>0.36417094071090184</v>
      </c>
      <c r="D43" s="31">
        <f t="shared" si="1"/>
        <v>0.28065365200086845</v>
      </c>
      <c r="E43" s="31">
        <f t="shared" si="2"/>
        <v>0.72834188142180367</v>
      </c>
      <c r="F43" s="31">
        <v>0.2</v>
      </c>
      <c r="G43" s="67">
        <f t="shared" si="3"/>
        <v>0.33879129256310342</v>
      </c>
      <c r="H43" s="124">
        <f t="shared" si="4"/>
        <v>1.9119577666966774</v>
      </c>
      <c r="I43" s="31"/>
      <c r="J43" s="1" t="s">
        <v>56</v>
      </c>
      <c r="K43" s="31"/>
      <c r="M43" s="24"/>
      <c r="O43" s="31"/>
      <c r="R43" s="24"/>
    </row>
    <row r="44" spans="1:20" ht="17.5" x14ac:dyDescent="0.35">
      <c r="B44" s="122">
        <v>1.05</v>
      </c>
      <c r="C44" s="31">
        <f t="shared" si="0"/>
        <v>0.34724773732362885</v>
      </c>
      <c r="D44" s="31">
        <f t="shared" si="1"/>
        <v>0.28857908384457187</v>
      </c>
      <c r="E44" s="31">
        <f t="shared" si="2"/>
        <v>0.69449547464725769</v>
      </c>
      <c r="F44" s="31">
        <v>0.2</v>
      </c>
      <c r="G44" s="67">
        <f t="shared" si="3"/>
        <v>0.32955345174262723</v>
      </c>
      <c r="H44" s="124">
        <f t="shared" si="4"/>
        <v>1.8598757475580858</v>
      </c>
      <c r="I44" s="31"/>
      <c r="J44" s="1" t="s">
        <v>55</v>
      </c>
      <c r="K44" s="31"/>
      <c r="M44" s="24"/>
      <c r="O44" s="31"/>
      <c r="R44" s="24"/>
    </row>
    <row r="45" spans="1:20" ht="17.5" x14ac:dyDescent="0.35">
      <c r="B45" s="122">
        <v>1.1000000000000001</v>
      </c>
      <c r="C45" s="31">
        <f t="shared" si="0"/>
        <v>0.33186300697156251</v>
      </c>
      <c r="D45" s="31">
        <f t="shared" si="1"/>
        <v>0.29023891070308822</v>
      </c>
      <c r="E45" s="31">
        <f t="shared" si="2"/>
        <v>0.66372601394312503</v>
      </c>
      <c r="F45" s="31">
        <v>0.2</v>
      </c>
      <c r="G45" s="67">
        <f t="shared" si="3"/>
        <v>0.30260573715810546</v>
      </c>
      <c r="H45" s="124">
        <f t="shared" si="4"/>
        <v>1.7884336687758811</v>
      </c>
      <c r="I45" s="31"/>
      <c r="J45" s="1" t="s">
        <v>54</v>
      </c>
      <c r="K45" s="31"/>
      <c r="M45" s="24"/>
      <c r="O45" s="31"/>
      <c r="R45" s="24"/>
    </row>
    <row r="46" spans="1:20" ht="17.5" x14ac:dyDescent="0.35">
      <c r="B46" s="122">
        <v>1.1499999999999999</v>
      </c>
      <c r="C46" s="31">
        <f t="shared" si="0"/>
        <v>0.31781607925880628</v>
      </c>
      <c r="D46" s="31">
        <f t="shared" si="1"/>
        <v>0.2900715089462273</v>
      </c>
      <c r="E46" s="31">
        <f t="shared" si="2"/>
        <v>0.63563215851761257</v>
      </c>
      <c r="F46" s="31">
        <v>0.2</v>
      </c>
      <c r="G46" s="67">
        <f t="shared" si="3"/>
        <v>0.31321356275303636</v>
      </c>
      <c r="H46" s="124">
        <f t="shared" si="4"/>
        <v>1.7567333094756825</v>
      </c>
      <c r="I46" s="31"/>
      <c r="J46" s="1" t="s">
        <v>53</v>
      </c>
      <c r="K46" s="31"/>
      <c r="M46" s="24"/>
      <c r="O46" s="31"/>
      <c r="R46" s="24"/>
    </row>
    <row r="47" spans="1:20" ht="17.5" x14ac:dyDescent="0.35">
      <c r="B47" s="122">
        <v>1.2</v>
      </c>
      <c r="C47" s="31">
        <f t="shared" si="0"/>
        <v>0.30493972885544651</v>
      </c>
      <c r="D47" s="31">
        <f t="shared" si="1"/>
        <v>0.28653388971878752</v>
      </c>
      <c r="E47" s="31">
        <f t="shared" si="2"/>
        <v>0.60987945771089302</v>
      </c>
      <c r="F47" s="31">
        <v>0.2</v>
      </c>
      <c r="G47" s="67">
        <f t="shared" si="3"/>
        <v>0.34378131924322486</v>
      </c>
      <c r="H47" s="124">
        <f t="shared" si="4"/>
        <v>1.7451343955283518</v>
      </c>
      <c r="I47" s="31"/>
      <c r="J47" s="1" t="s">
        <v>52</v>
      </c>
      <c r="K47" s="31"/>
      <c r="M47" s="24"/>
      <c r="O47" s="31"/>
      <c r="R47" s="24"/>
    </row>
    <row r="48" spans="1:20" ht="17.5" x14ac:dyDescent="0.35">
      <c r="B48" s="122">
        <v>1.25</v>
      </c>
      <c r="C48" s="31">
        <f t="shared" si="0"/>
        <v>0.29309348648435535</v>
      </c>
      <c r="D48" s="31">
        <f t="shared" si="1"/>
        <v>0.28004789508791317</v>
      </c>
      <c r="E48" s="31">
        <f t="shared" si="2"/>
        <v>0.5861869729687107</v>
      </c>
      <c r="F48" s="31">
        <v>0.2</v>
      </c>
      <c r="G48" s="67">
        <f t="shared" si="3"/>
        <v>0.2785534846029174</v>
      </c>
      <c r="H48" s="124">
        <f t="shared" si="4"/>
        <v>1.6378818391438965</v>
      </c>
      <c r="I48" s="31"/>
      <c r="J48" s="1" t="s">
        <v>51</v>
      </c>
      <c r="K48" s="31"/>
      <c r="M48" s="24"/>
      <c r="O48" s="31"/>
      <c r="R48" s="24"/>
    </row>
    <row r="49" spans="1:30" ht="17.5" x14ac:dyDescent="0.35">
      <c r="B49" s="122">
        <v>1.3</v>
      </c>
      <c r="C49" s="31">
        <f t="shared" si="0"/>
        <v>0.28215849352642508</v>
      </c>
      <c r="D49" s="31">
        <f t="shared" si="1"/>
        <v>0.26159958243651887</v>
      </c>
      <c r="E49" s="31">
        <f t="shared" si="2"/>
        <v>0.56431698705285016</v>
      </c>
      <c r="F49" s="31">
        <v>0.2</v>
      </c>
      <c r="G49" s="67">
        <f t="shared" si="3"/>
        <v>0.27264391321044523</v>
      </c>
      <c r="H49" s="124">
        <f t="shared" si="4"/>
        <v>1.5807189762262392</v>
      </c>
      <c r="I49" s="31"/>
      <c r="J49" s="1" t="s">
        <v>50</v>
      </c>
      <c r="K49" s="31"/>
      <c r="M49" s="24"/>
      <c r="O49" s="31"/>
      <c r="R49" s="24"/>
    </row>
    <row r="50" spans="1:30" ht="17.5" x14ac:dyDescent="0.35">
      <c r="B50" s="127">
        <v>1.35</v>
      </c>
      <c r="C50" s="31">
        <f t="shared" si="0"/>
        <v>0.27203350004685994</v>
      </c>
      <c r="D50" s="31">
        <f t="shared" si="1"/>
        <v>0.24304175845446538</v>
      </c>
      <c r="E50" s="31">
        <f t="shared" si="2"/>
        <v>0.54406700009371989</v>
      </c>
      <c r="F50" s="31">
        <v>0.2</v>
      </c>
      <c r="G50" s="67">
        <f t="shared" si="3"/>
        <v>0.25430769230769229</v>
      </c>
      <c r="H50" s="124">
        <f t="shared" si="4"/>
        <v>1.5134499509027375</v>
      </c>
      <c r="I50" s="31"/>
      <c r="J50" s="1" t="s">
        <v>49</v>
      </c>
      <c r="K50" s="31"/>
      <c r="M50" s="24"/>
      <c r="O50" s="31"/>
      <c r="R50" s="24"/>
    </row>
    <row r="51" spans="1:30" ht="17.5" x14ac:dyDescent="0.35">
      <c r="B51" s="128">
        <v>1.4</v>
      </c>
      <c r="C51" s="31">
        <f t="shared" si="0"/>
        <v>0.26263172038726401</v>
      </c>
      <c r="D51" s="31">
        <f t="shared" si="1"/>
        <v>0.21999510939831274</v>
      </c>
      <c r="E51" s="31">
        <f t="shared" si="2"/>
        <v>0.52526344077452802</v>
      </c>
      <c r="F51" s="31">
        <v>0.2</v>
      </c>
      <c r="G51" s="67">
        <f t="shared" si="3"/>
        <v>0.13704669624095248</v>
      </c>
      <c r="H51" s="124">
        <f t="shared" si="4"/>
        <v>1.3449369668010571</v>
      </c>
      <c r="I51" s="31"/>
      <c r="J51" s="1" t="s">
        <v>48</v>
      </c>
      <c r="K51" s="31"/>
      <c r="M51" s="24"/>
      <c r="O51" s="31"/>
      <c r="R51" s="24"/>
    </row>
    <row r="52" spans="1:30" x14ac:dyDescent="0.25">
      <c r="A52" s="24"/>
      <c r="B52" s="8">
        <v>1.45</v>
      </c>
      <c r="C52" s="31"/>
      <c r="D52" s="31"/>
      <c r="E52" s="31"/>
      <c r="F52" s="31"/>
      <c r="G52" s="67"/>
      <c r="H52" s="54"/>
      <c r="I52" s="31"/>
      <c r="K52" s="31"/>
      <c r="M52" s="24"/>
      <c r="O52" s="31"/>
      <c r="R52" s="24"/>
    </row>
    <row r="53" spans="1:30" x14ac:dyDescent="0.25">
      <c r="A53" s="24"/>
      <c r="B53" s="7">
        <v>1.5</v>
      </c>
      <c r="C53" s="31"/>
      <c r="D53" s="31"/>
      <c r="E53" s="31"/>
      <c r="F53" s="31"/>
      <c r="G53" s="67"/>
      <c r="H53" s="54"/>
      <c r="I53" s="31"/>
      <c r="K53" s="31"/>
      <c r="M53" s="24"/>
      <c r="O53" s="31"/>
      <c r="R53" s="24"/>
    </row>
    <row r="54" spans="1:30" x14ac:dyDescent="0.25">
      <c r="A54" s="24"/>
      <c r="B54" s="8">
        <v>1.55</v>
      </c>
      <c r="C54" s="31"/>
      <c r="D54" s="31"/>
      <c r="E54" s="31"/>
      <c r="F54" s="31"/>
      <c r="G54" s="67"/>
      <c r="H54" s="54"/>
      <c r="I54" s="31"/>
      <c r="K54" s="31"/>
      <c r="M54" s="24"/>
      <c r="O54" s="31"/>
      <c r="R54" s="24"/>
    </row>
    <row r="55" spans="1:30" x14ac:dyDescent="0.25">
      <c r="A55" s="24"/>
      <c r="B55" s="9">
        <v>1.6</v>
      </c>
      <c r="C55" s="31"/>
      <c r="D55" s="31"/>
      <c r="E55" s="31"/>
      <c r="F55" s="31"/>
      <c r="G55" s="67"/>
      <c r="H55" s="54"/>
      <c r="I55" s="31"/>
      <c r="K55" s="31"/>
      <c r="M55" s="24"/>
      <c r="O55" s="31"/>
      <c r="R55" s="24"/>
    </row>
    <row r="56" spans="1:30" x14ac:dyDescent="0.25">
      <c r="A56" s="24"/>
      <c r="B56" s="8">
        <v>1.65</v>
      </c>
      <c r="C56" s="31"/>
      <c r="D56" s="31"/>
      <c r="E56" s="31"/>
      <c r="F56" s="31"/>
      <c r="G56" s="67"/>
      <c r="H56" s="54"/>
      <c r="I56" s="31"/>
      <c r="K56" s="31"/>
      <c r="M56" s="24"/>
      <c r="O56" s="31"/>
      <c r="P56" s="31"/>
      <c r="Q56" s="31"/>
      <c r="R56" s="24"/>
      <c r="S56" s="24"/>
      <c r="T56" s="24"/>
    </row>
    <row r="57" spans="1:30" x14ac:dyDescent="0.25">
      <c r="A57" s="24"/>
      <c r="B57" s="7">
        <v>1.7</v>
      </c>
      <c r="C57" s="31"/>
      <c r="D57" s="31"/>
      <c r="E57" s="31"/>
      <c r="F57" s="31"/>
      <c r="G57" s="67"/>
      <c r="H57" s="54"/>
      <c r="I57" s="31"/>
      <c r="K57" s="31"/>
      <c r="M57" s="24"/>
      <c r="O57" s="31"/>
      <c r="P57" s="31"/>
      <c r="Q57" s="31"/>
      <c r="R57" s="24"/>
      <c r="S57" s="24"/>
      <c r="T57" s="24"/>
    </row>
    <row r="58" spans="1:30" x14ac:dyDescent="0.25">
      <c r="A58" s="24"/>
      <c r="B58" s="7">
        <v>1.75</v>
      </c>
      <c r="C58" s="31"/>
      <c r="D58" s="31"/>
      <c r="E58" s="31"/>
      <c r="F58" s="31"/>
      <c r="G58" s="67"/>
      <c r="H58" s="66"/>
      <c r="I58" s="31"/>
      <c r="K58" s="31"/>
      <c r="M58" s="24"/>
      <c r="O58" s="31"/>
      <c r="P58" s="31"/>
      <c r="Q58" s="31"/>
      <c r="R58" s="24"/>
      <c r="S58" s="24"/>
      <c r="T58" s="24"/>
    </row>
    <row r="59" spans="1:30" x14ac:dyDescent="0.25">
      <c r="A59" s="24"/>
      <c r="B59" s="7">
        <v>1.8</v>
      </c>
      <c r="C59" s="31"/>
      <c r="D59" s="31"/>
      <c r="E59" s="31"/>
      <c r="F59" s="31"/>
      <c r="G59" s="67"/>
      <c r="H59" s="66"/>
      <c r="I59" s="31"/>
      <c r="K59" s="31"/>
      <c r="M59" s="24"/>
      <c r="O59" s="31"/>
      <c r="P59" s="31"/>
      <c r="Q59" s="31"/>
      <c r="R59" s="24"/>
      <c r="S59" s="24"/>
      <c r="T59" s="24"/>
    </row>
    <row r="60" spans="1:30" ht="13" thickBot="1" x14ac:dyDescent="0.3">
      <c r="A60" s="24"/>
      <c r="B60" s="4">
        <v>1.85</v>
      </c>
      <c r="C60" s="65"/>
      <c r="D60" s="64"/>
      <c r="E60" s="64"/>
      <c r="F60" s="64"/>
      <c r="G60" s="64"/>
      <c r="H60" s="63"/>
      <c r="I60" s="31"/>
      <c r="J60" s="31"/>
      <c r="K60" s="31"/>
      <c r="L60" s="31"/>
      <c r="M60" s="24"/>
      <c r="N60" s="31"/>
      <c r="O60" s="31"/>
      <c r="P60" s="31"/>
      <c r="Q60" s="31"/>
      <c r="R60" s="24"/>
      <c r="S60" s="24"/>
      <c r="T60" s="24"/>
    </row>
    <row r="61" spans="1:30" x14ac:dyDescent="0.25">
      <c r="A61" s="24"/>
      <c r="V61" s="31"/>
      <c r="W61" s="31"/>
      <c r="X61" s="6"/>
      <c r="Y61" s="6"/>
      <c r="Z61" s="6"/>
      <c r="AA61" s="6"/>
      <c r="AB61" s="6"/>
      <c r="AD61" s="25"/>
    </row>
    <row r="62" spans="1:30" x14ac:dyDescent="0.25">
      <c r="A62" s="24"/>
      <c r="V62" s="31"/>
      <c r="W62" s="31"/>
      <c r="X62" s="6"/>
      <c r="Y62" s="6"/>
      <c r="Z62" s="6"/>
      <c r="AA62" s="6"/>
      <c r="AB62" s="6"/>
      <c r="AD62" s="25"/>
    </row>
    <row r="63" spans="1:30" ht="13" thickBot="1" x14ac:dyDescent="0.3">
      <c r="A63" s="24"/>
      <c r="V63" s="31"/>
      <c r="W63" s="31"/>
      <c r="X63" s="6"/>
      <c r="Y63" s="6"/>
      <c r="Z63" s="6"/>
      <c r="AA63" s="6"/>
      <c r="AB63" s="6"/>
      <c r="AD63" s="25"/>
    </row>
    <row r="64" spans="1:30" ht="13.5" thickBot="1" x14ac:dyDescent="0.35">
      <c r="A64" s="24"/>
      <c r="B64" s="284" t="s">
        <v>538</v>
      </c>
      <c r="C64" s="282"/>
      <c r="D64" s="282"/>
      <c r="E64" s="282"/>
      <c r="F64" s="282"/>
      <c r="G64" s="282"/>
      <c r="H64" s="283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V64" s="31"/>
      <c r="W64" s="31"/>
      <c r="X64" s="6"/>
      <c r="Y64" s="6"/>
      <c r="Z64" s="6"/>
      <c r="AA64" s="6"/>
      <c r="AB64" s="6"/>
      <c r="AD64" s="25"/>
    </row>
    <row r="65" spans="1:30" ht="15" thickBot="1" x14ac:dyDescent="0.4">
      <c r="A65" s="24"/>
      <c r="B65" s="17" t="s">
        <v>19</v>
      </c>
      <c r="C65" s="62" t="s">
        <v>29</v>
      </c>
      <c r="D65" s="61" t="s">
        <v>28</v>
      </c>
      <c r="E65" s="59" t="s">
        <v>27</v>
      </c>
      <c r="F65" s="60" t="s">
        <v>26</v>
      </c>
      <c r="G65" s="59" t="s">
        <v>25</v>
      </c>
      <c r="H65" s="58" t="s">
        <v>30</v>
      </c>
      <c r="J65" s="46"/>
      <c r="L65" s="19"/>
      <c r="N65" s="19"/>
      <c r="Q65" s="19"/>
      <c r="R65" s="57"/>
      <c r="S65" s="57"/>
      <c r="T65" s="57"/>
      <c r="V65" s="31"/>
      <c r="W65" s="31"/>
      <c r="X65" s="6"/>
      <c r="Y65" s="6"/>
      <c r="Z65" s="6"/>
      <c r="AA65" s="6"/>
      <c r="AB65" s="6"/>
      <c r="AD65" s="25"/>
    </row>
    <row r="66" spans="1:30" x14ac:dyDescent="0.25">
      <c r="A66" s="24"/>
      <c r="B66" s="13">
        <v>0.55000000000000004</v>
      </c>
      <c r="C66" s="24"/>
      <c r="D66" s="24"/>
      <c r="E66" s="24"/>
      <c r="F66" s="24"/>
      <c r="G66" s="55"/>
      <c r="H66" s="56"/>
      <c r="I66" s="24"/>
      <c r="K66" s="24"/>
      <c r="M66" s="33"/>
      <c r="O66" s="24"/>
      <c r="P66" s="24"/>
      <c r="Q66" s="24"/>
      <c r="R66" s="33"/>
      <c r="S66" s="33"/>
      <c r="T66" s="33"/>
      <c r="V66" s="31"/>
      <c r="W66" s="31"/>
      <c r="X66" s="6"/>
      <c r="Y66" s="6"/>
      <c r="Z66" s="6"/>
      <c r="AA66" s="6"/>
      <c r="AB66" s="6"/>
      <c r="AD66" s="25"/>
    </row>
    <row r="67" spans="1:30" x14ac:dyDescent="0.25">
      <c r="A67" s="24"/>
      <c r="B67" s="12">
        <v>0.6</v>
      </c>
      <c r="C67" s="24"/>
      <c r="D67" s="24"/>
      <c r="E67" s="24"/>
      <c r="F67" s="24"/>
      <c r="G67" s="55"/>
      <c r="H67" s="56"/>
      <c r="I67" s="24"/>
      <c r="K67" s="24"/>
      <c r="M67" s="33"/>
      <c r="O67" s="24"/>
      <c r="R67" s="33"/>
      <c r="V67" s="31"/>
      <c r="W67" s="31"/>
      <c r="X67" s="6"/>
      <c r="Y67" s="6"/>
      <c r="Z67" s="6"/>
      <c r="AA67" s="6"/>
      <c r="AB67" s="6"/>
      <c r="AD67" s="25"/>
    </row>
    <row r="68" spans="1:30" x14ac:dyDescent="0.25">
      <c r="A68" s="24"/>
      <c r="B68" s="12">
        <v>0.65</v>
      </c>
      <c r="C68" s="24"/>
      <c r="D68" s="24"/>
      <c r="E68" s="24"/>
      <c r="F68" s="24"/>
      <c r="G68" s="55"/>
      <c r="H68" s="56"/>
      <c r="I68" s="24"/>
      <c r="K68" s="24"/>
      <c r="M68" s="33"/>
      <c r="O68" s="24"/>
      <c r="R68" s="33"/>
      <c r="V68" s="31"/>
      <c r="W68" s="31"/>
      <c r="X68" s="6"/>
      <c r="Y68" s="6"/>
      <c r="Z68" s="6"/>
      <c r="AA68" s="6"/>
      <c r="AB68" s="6"/>
      <c r="AD68" s="25"/>
    </row>
    <row r="69" spans="1:30" x14ac:dyDescent="0.25">
      <c r="A69" s="24"/>
      <c r="B69" s="12">
        <v>0.7</v>
      </c>
      <c r="C69" s="24">
        <f t="shared" ref="C69:C83" si="5">C37/C7*100</f>
        <v>1.6666013914048359</v>
      </c>
      <c r="D69" s="24">
        <f t="shared" ref="D69:D83" si="6">D37/C7*100</f>
        <v>0.5569389810189076</v>
      </c>
      <c r="E69" s="24">
        <f t="shared" ref="E69:E83" si="7">E37/C7*100</f>
        <v>3.3332027828096717</v>
      </c>
      <c r="F69" s="24">
        <f t="shared" ref="F69:F83" si="8">F37/C7*100</f>
        <v>0.64536947402387868</v>
      </c>
      <c r="G69" s="55">
        <f t="shared" ref="G69:G83" si="9">G37/C7*100</f>
        <v>0.66050375133976413</v>
      </c>
      <c r="H69" s="56">
        <f t="shared" ref="H69:H83" si="10">H37/C7*100</f>
        <v>6.862616380597057</v>
      </c>
      <c r="I69" s="24"/>
      <c r="K69" s="24"/>
      <c r="M69" s="33"/>
      <c r="O69" s="24"/>
      <c r="R69" s="33"/>
      <c r="V69" s="31"/>
      <c r="W69" s="31"/>
      <c r="X69" s="6"/>
      <c r="Y69" s="6"/>
      <c r="Z69" s="6"/>
      <c r="AA69" s="6"/>
      <c r="AB69" s="6"/>
      <c r="AD69" s="25"/>
    </row>
    <row r="70" spans="1:30" x14ac:dyDescent="0.25">
      <c r="A70" s="24"/>
      <c r="B70" s="11">
        <v>0.75</v>
      </c>
      <c r="C70" s="24">
        <f t="shared" si="5"/>
        <v>1.4081206839440195</v>
      </c>
      <c r="D70" s="24">
        <f t="shared" si="6"/>
        <v>0.55649761170933398</v>
      </c>
      <c r="E70" s="24">
        <f t="shared" si="7"/>
        <v>2.8162413678880389</v>
      </c>
      <c r="F70" s="24">
        <f t="shared" si="8"/>
        <v>0.58351568198395343</v>
      </c>
      <c r="G70" s="55">
        <f t="shared" si="9"/>
        <v>0.7241697416974171</v>
      </c>
      <c r="H70" s="56">
        <f t="shared" si="10"/>
        <v>6.0885450872227622</v>
      </c>
      <c r="I70" s="24"/>
      <c r="K70" s="24"/>
      <c r="M70" s="33"/>
      <c r="O70" s="24"/>
      <c r="R70" s="33"/>
      <c r="V70" s="31"/>
      <c r="W70" s="31"/>
      <c r="X70" s="6"/>
      <c r="Y70" s="6"/>
      <c r="Z70" s="6"/>
      <c r="AA70" s="6"/>
      <c r="AB70" s="6"/>
      <c r="AD70" s="25"/>
    </row>
    <row r="71" spans="1:30" x14ac:dyDescent="0.25">
      <c r="A71" s="24"/>
      <c r="B71" s="11">
        <v>0.8</v>
      </c>
      <c r="C71" s="24">
        <f t="shared" si="5"/>
        <v>1.219428690428223</v>
      </c>
      <c r="D71" s="24">
        <f t="shared" si="6"/>
        <v>0.55605955981647559</v>
      </c>
      <c r="E71" s="24">
        <f t="shared" si="7"/>
        <v>2.438857380856446</v>
      </c>
      <c r="F71" s="24">
        <f t="shared" si="8"/>
        <v>0.53835800807537026</v>
      </c>
      <c r="G71" s="55">
        <f t="shared" si="9"/>
        <v>0.69074778200253528</v>
      </c>
      <c r="H71" s="56">
        <f t="shared" si="10"/>
        <v>5.4434514211790495</v>
      </c>
      <c r="I71" s="24"/>
      <c r="K71" s="24"/>
      <c r="M71" s="33"/>
      <c r="O71" s="24"/>
      <c r="R71" s="33"/>
      <c r="V71" s="31"/>
      <c r="W71" s="31"/>
      <c r="X71" s="6"/>
      <c r="Y71" s="6"/>
      <c r="Z71" s="6"/>
      <c r="AA71" s="6"/>
      <c r="AB71" s="6"/>
      <c r="AD71" s="25"/>
    </row>
    <row r="72" spans="1:30" x14ac:dyDescent="0.25">
      <c r="A72" s="24"/>
      <c r="B72" s="11">
        <v>0.85</v>
      </c>
      <c r="C72" s="24">
        <f t="shared" si="5"/>
        <v>1.0414402085850964</v>
      </c>
      <c r="D72" s="24">
        <f t="shared" si="6"/>
        <v>0.55562183670562992</v>
      </c>
      <c r="E72" s="24">
        <f t="shared" si="7"/>
        <v>2.0828804171701929</v>
      </c>
      <c r="F72" s="24">
        <f t="shared" si="8"/>
        <v>0.48792388387411567</v>
      </c>
      <c r="G72" s="55">
        <f t="shared" si="9"/>
        <v>0.77320592823712953</v>
      </c>
      <c r="H72" s="56">
        <f t="shared" si="10"/>
        <v>4.9410722745721634</v>
      </c>
      <c r="I72" s="24"/>
      <c r="K72" s="24"/>
      <c r="M72" s="33"/>
      <c r="O72" s="24"/>
      <c r="R72" s="33"/>
      <c r="V72" s="31"/>
      <c r="W72" s="31"/>
      <c r="X72" s="6"/>
      <c r="Y72" s="6"/>
      <c r="Z72" s="6"/>
      <c r="AA72" s="6"/>
      <c r="AB72" s="6"/>
      <c r="AD72" s="25"/>
    </row>
    <row r="73" spans="1:30" x14ac:dyDescent="0.25">
      <c r="A73" s="24"/>
      <c r="B73" s="11">
        <v>0.9</v>
      </c>
      <c r="C73" s="24">
        <f t="shared" si="5"/>
        <v>0.89265461141354585</v>
      </c>
      <c r="D73" s="24">
        <f t="shared" si="6"/>
        <v>0.55518580637213899</v>
      </c>
      <c r="E73" s="24">
        <f t="shared" si="7"/>
        <v>1.7853092228270917</v>
      </c>
      <c r="F73" s="24">
        <f t="shared" si="8"/>
        <v>0.44228217602830611</v>
      </c>
      <c r="G73" s="55">
        <f t="shared" si="9"/>
        <v>0.70772058823529382</v>
      </c>
      <c r="H73" s="56">
        <f t="shared" si="10"/>
        <v>4.3831524048763759</v>
      </c>
      <c r="I73" s="24"/>
      <c r="K73" s="24"/>
      <c r="M73" s="33"/>
      <c r="O73" s="24"/>
      <c r="R73" s="33"/>
      <c r="V73" s="31"/>
      <c r="W73" s="31"/>
      <c r="X73" s="6"/>
      <c r="Y73" s="6"/>
      <c r="Z73" s="6"/>
      <c r="AA73" s="6"/>
      <c r="AB73" s="6"/>
      <c r="AD73" s="25"/>
    </row>
    <row r="74" spans="1:30" x14ac:dyDescent="0.25">
      <c r="A74" s="24"/>
      <c r="B74" s="11">
        <v>0.95</v>
      </c>
      <c r="C74" s="24">
        <f t="shared" si="5"/>
        <v>0.79352442264956291</v>
      </c>
      <c r="D74" s="24">
        <f t="shared" si="6"/>
        <v>0.55475324117719971</v>
      </c>
      <c r="E74" s="24">
        <f t="shared" si="7"/>
        <v>1.5870488452991258</v>
      </c>
      <c r="F74" s="24">
        <f t="shared" si="8"/>
        <v>0.41450777202072536</v>
      </c>
      <c r="G74" s="55">
        <f t="shared" si="9"/>
        <v>0.65722329755410869</v>
      </c>
      <c r="H74" s="56">
        <f t="shared" si="10"/>
        <v>4.0070575787007217</v>
      </c>
      <c r="I74" s="24"/>
      <c r="K74" s="24"/>
      <c r="M74" s="33"/>
      <c r="O74" s="24"/>
      <c r="R74" s="33"/>
      <c r="V74" s="31"/>
      <c r="W74" s="31"/>
      <c r="X74" s="6"/>
      <c r="Y74" s="6"/>
      <c r="Z74" s="6"/>
      <c r="AA74" s="6"/>
      <c r="AB74" s="6"/>
      <c r="AD74" s="25"/>
    </row>
    <row r="75" spans="1:30" x14ac:dyDescent="0.25">
      <c r="A75" s="24"/>
      <c r="B75" s="11">
        <v>1</v>
      </c>
      <c r="C75" s="24">
        <f t="shared" si="5"/>
        <v>0.71927896644460165</v>
      </c>
      <c r="D75" s="24">
        <f t="shared" si="6"/>
        <v>0.55432283626480039</v>
      </c>
      <c r="E75" s="24">
        <f t="shared" si="7"/>
        <v>1.4385579328892033</v>
      </c>
      <c r="F75" s="24">
        <f t="shared" si="8"/>
        <v>0.39502271380604387</v>
      </c>
      <c r="G75" s="55">
        <f t="shared" si="9"/>
        <v>0.66915127901067228</v>
      </c>
      <c r="H75" s="56">
        <f t="shared" si="10"/>
        <v>3.7763337284153216</v>
      </c>
      <c r="I75" s="24"/>
      <c r="K75" s="24"/>
      <c r="M75" s="33"/>
      <c r="O75" s="24"/>
      <c r="R75" s="33"/>
      <c r="V75" s="31"/>
      <c r="W75" s="31"/>
      <c r="X75" s="6"/>
      <c r="Y75" s="6"/>
      <c r="Z75" s="6"/>
      <c r="AA75" s="6"/>
      <c r="AB75" s="6"/>
      <c r="AD75" s="25"/>
    </row>
    <row r="76" spans="1:30" x14ac:dyDescent="0.25">
      <c r="A76" s="24"/>
      <c r="B76" s="11">
        <v>1.05</v>
      </c>
      <c r="C76" s="24">
        <f t="shared" si="5"/>
        <v>0.66650237490139885</v>
      </c>
      <c r="D76" s="24">
        <f t="shared" si="6"/>
        <v>0.55389459471127034</v>
      </c>
      <c r="E76" s="24">
        <f t="shared" si="7"/>
        <v>1.3330047498027977</v>
      </c>
      <c r="F76" s="24">
        <f t="shared" si="8"/>
        <v>0.38387715930902117</v>
      </c>
      <c r="G76" s="55">
        <f t="shared" si="9"/>
        <v>0.63254021447721154</v>
      </c>
      <c r="H76" s="56">
        <f t="shared" si="10"/>
        <v>3.5698190932017004</v>
      </c>
      <c r="I76" s="24"/>
      <c r="K76" s="24"/>
      <c r="M76" s="33"/>
      <c r="O76" s="24"/>
      <c r="R76" s="33"/>
      <c r="V76" s="31"/>
      <c r="W76" s="31"/>
      <c r="X76" s="6"/>
      <c r="Y76" s="6"/>
      <c r="Z76" s="6"/>
      <c r="AA76" s="6"/>
      <c r="AB76" s="6"/>
      <c r="AD76" s="25"/>
    </row>
    <row r="77" spans="1:30" x14ac:dyDescent="0.25">
      <c r="A77" s="24"/>
      <c r="B77" s="11">
        <v>1.1000000000000001</v>
      </c>
      <c r="C77" s="24">
        <f t="shared" si="5"/>
        <v>0.63284326272227787</v>
      </c>
      <c r="D77" s="24">
        <f t="shared" si="6"/>
        <v>0.55346855587926813</v>
      </c>
      <c r="E77" s="24">
        <f t="shared" si="7"/>
        <v>1.2656865254445557</v>
      </c>
      <c r="F77" s="24">
        <f t="shared" si="8"/>
        <v>0.3813882532418002</v>
      </c>
      <c r="G77" s="55">
        <f t="shared" si="9"/>
        <v>0.57705136757838571</v>
      </c>
      <c r="H77" s="56">
        <f t="shared" si="10"/>
        <v>3.4104379648662877</v>
      </c>
      <c r="I77" s="24"/>
      <c r="K77" s="24"/>
      <c r="M77" s="33"/>
      <c r="O77" s="24"/>
      <c r="R77" s="33"/>
      <c r="V77" s="31"/>
      <c r="W77" s="31"/>
      <c r="X77" s="6"/>
      <c r="Y77" s="6"/>
      <c r="Z77" s="6"/>
      <c r="AA77" s="6"/>
      <c r="AB77" s="6"/>
      <c r="AD77" s="25"/>
    </row>
    <row r="78" spans="1:30" x14ac:dyDescent="0.25">
      <c r="A78" s="24"/>
      <c r="B78" s="11">
        <v>1.1499999999999999</v>
      </c>
      <c r="C78" s="24">
        <f t="shared" si="5"/>
        <v>0.60594104720458775</v>
      </c>
      <c r="D78" s="24">
        <f t="shared" si="6"/>
        <v>0.5530438683436173</v>
      </c>
      <c r="E78" s="24">
        <f t="shared" si="7"/>
        <v>1.2118820944091755</v>
      </c>
      <c r="F78" s="24">
        <f t="shared" si="8"/>
        <v>0.38131553860819828</v>
      </c>
      <c r="G78" s="55">
        <f t="shared" si="9"/>
        <v>0.59716599190283381</v>
      </c>
      <c r="H78" s="56">
        <f t="shared" si="10"/>
        <v>3.3493485404684122</v>
      </c>
      <c r="I78" s="24"/>
      <c r="K78" s="24"/>
      <c r="M78" s="33"/>
      <c r="O78" s="24"/>
      <c r="R78" s="33"/>
      <c r="V78" s="31"/>
      <c r="W78" s="31"/>
      <c r="X78" s="6"/>
      <c r="Y78" s="6"/>
      <c r="Z78" s="6"/>
      <c r="AA78" s="6"/>
      <c r="AB78" s="6"/>
      <c r="AD78" s="25"/>
    </row>
    <row r="79" spans="1:30" x14ac:dyDescent="0.25">
      <c r="A79" s="24"/>
      <c r="B79" s="11">
        <v>1.2</v>
      </c>
      <c r="C79" s="24">
        <f t="shared" si="5"/>
        <v>0.58811905275881682</v>
      </c>
      <c r="D79" s="24">
        <f t="shared" si="6"/>
        <v>0.55262080948657188</v>
      </c>
      <c r="E79" s="24">
        <f t="shared" si="7"/>
        <v>1.1762381055176336</v>
      </c>
      <c r="F79" s="24">
        <f t="shared" si="8"/>
        <v>0.38572806171648988</v>
      </c>
      <c r="G79" s="55">
        <f t="shared" si="9"/>
        <v>0.66303050963013477</v>
      </c>
      <c r="H79" s="56">
        <f t="shared" si="10"/>
        <v>3.3657365391096468</v>
      </c>
      <c r="I79" s="24"/>
      <c r="K79" s="24"/>
      <c r="M79" s="33"/>
      <c r="O79" s="24"/>
      <c r="R79" s="33"/>
      <c r="V79" s="31"/>
      <c r="W79" s="31"/>
      <c r="X79" s="6"/>
      <c r="Y79" s="6"/>
      <c r="Z79" s="6"/>
      <c r="AA79" s="6"/>
      <c r="AB79" s="6"/>
      <c r="AD79" s="25"/>
    </row>
    <row r="80" spans="1:30" x14ac:dyDescent="0.25">
      <c r="A80" s="24"/>
      <c r="B80" s="11">
        <v>1.25</v>
      </c>
      <c r="C80" s="24">
        <f t="shared" si="5"/>
        <v>0.57792267866381808</v>
      </c>
      <c r="D80" s="24">
        <f t="shared" si="6"/>
        <v>0.5521993396192707</v>
      </c>
      <c r="E80" s="24">
        <f t="shared" si="7"/>
        <v>1.1558453573276362</v>
      </c>
      <c r="F80" s="24">
        <f t="shared" si="8"/>
        <v>0.39436064280784777</v>
      </c>
      <c r="G80" s="55">
        <f t="shared" si="9"/>
        <v>0.54925265622186215</v>
      </c>
      <c r="H80" s="56">
        <f t="shared" si="10"/>
        <v>3.2295806746404345</v>
      </c>
      <c r="I80" s="24"/>
      <c r="K80" s="24"/>
      <c r="M80" s="33"/>
      <c r="O80" s="24"/>
      <c r="R80" s="33"/>
      <c r="V80" s="31"/>
      <c r="W80" s="31"/>
      <c r="X80" s="6"/>
      <c r="Y80" s="6"/>
      <c r="Z80" s="6"/>
      <c r="AA80" s="6"/>
      <c r="AB80" s="6"/>
      <c r="AD80" s="25"/>
    </row>
    <row r="81" spans="1:30" x14ac:dyDescent="0.25">
      <c r="A81" s="24"/>
      <c r="B81" s="11">
        <v>1.3</v>
      </c>
      <c r="C81" s="24">
        <f t="shared" si="5"/>
        <v>0.5951455252613902</v>
      </c>
      <c r="D81" s="24">
        <f t="shared" si="6"/>
        <v>0.55178144365433213</v>
      </c>
      <c r="E81" s="24">
        <f t="shared" si="7"/>
        <v>1.1902910505227804</v>
      </c>
      <c r="F81" s="24">
        <f t="shared" si="8"/>
        <v>0.4218519299725797</v>
      </c>
      <c r="G81" s="55">
        <f t="shared" si="9"/>
        <v>0.57507680491551416</v>
      </c>
      <c r="H81" s="56">
        <f t="shared" si="10"/>
        <v>3.3341467543265968</v>
      </c>
      <c r="I81" s="24"/>
      <c r="K81" s="24"/>
      <c r="M81" s="33"/>
      <c r="O81" s="24"/>
      <c r="R81" s="33"/>
      <c r="V81" s="31"/>
      <c r="W81" s="31"/>
      <c r="X81" s="6"/>
      <c r="Y81" s="6"/>
      <c r="Z81" s="6"/>
      <c r="AA81" s="6"/>
      <c r="AB81" s="6"/>
      <c r="AD81" s="25"/>
    </row>
    <row r="82" spans="1:30" x14ac:dyDescent="0.25">
      <c r="A82" s="24"/>
      <c r="B82" s="10">
        <v>1.35</v>
      </c>
      <c r="C82" s="24">
        <f t="shared" si="5"/>
        <v>0.61713588939850261</v>
      </c>
      <c r="D82" s="24">
        <f t="shared" si="6"/>
        <v>0.55136515075876902</v>
      </c>
      <c r="E82" s="24">
        <f t="shared" si="7"/>
        <v>1.2342717787970052</v>
      </c>
      <c r="F82" s="24">
        <f t="shared" si="8"/>
        <v>0.45372050816696918</v>
      </c>
      <c r="G82" s="55">
        <f t="shared" si="9"/>
        <v>0.57692307692307687</v>
      </c>
      <c r="H82" s="56">
        <f t="shared" si="10"/>
        <v>3.4334164040443231</v>
      </c>
      <c r="I82" s="24"/>
      <c r="K82" s="24"/>
      <c r="M82" s="33"/>
      <c r="O82" s="24"/>
      <c r="R82" s="33"/>
      <c r="V82" s="31"/>
      <c r="W82" s="31"/>
      <c r="X82" s="6"/>
      <c r="Y82" s="6"/>
      <c r="Z82" s="6"/>
      <c r="AA82" s="6"/>
      <c r="AB82" s="6"/>
      <c r="AD82" s="25"/>
    </row>
    <row r="83" spans="1:30" x14ac:dyDescent="0.25">
      <c r="A83" s="24"/>
      <c r="B83" s="8">
        <v>1.4</v>
      </c>
      <c r="C83" s="24">
        <f t="shared" si="5"/>
        <v>0.65773032904398698</v>
      </c>
      <c r="D83" s="24">
        <f t="shared" si="6"/>
        <v>0.55095193938971387</v>
      </c>
      <c r="E83" s="24">
        <f t="shared" si="7"/>
        <v>1.315460658087974</v>
      </c>
      <c r="F83" s="24">
        <f t="shared" si="8"/>
        <v>0.50087653393438514</v>
      </c>
      <c r="G83" s="55">
        <f t="shared" si="9"/>
        <v>0.34321737100163408</v>
      </c>
      <c r="H83" s="56">
        <f t="shared" si="10"/>
        <v>3.3682368314576938</v>
      </c>
      <c r="I83" s="24"/>
      <c r="K83" s="24"/>
      <c r="M83" s="33"/>
      <c r="O83" s="24"/>
      <c r="R83" s="33"/>
      <c r="V83" s="31"/>
      <c r="W83" s="31"/>
      <c r="X83" s="6"/>
      <c r="Y83" s="6"/>
      <c r="Z83" s="6"/>
      <c r="AA83" s="6"/>
      <c r="AB83" s="6"/>
      <c r="AD83" s="25"/>
    </row>
    <row r="84" spans="1:30" x14ac:dyDescent="0.25">
      <c r="A84" s="24"/>
      <c r="B84" s="8">
        <v>1.45</v>
      </c>
      <c r="C84" s="24"/>
      <c r="D84" s="24"/>
      <c r="E84" s="24"/>
      <c r="F84" s="24"/>
      <c r="G84" s="55"/>
      <c r="H84" s="56"/>
      <c r="I84" s="24"/>
      <c r="K84" s="24"/>
      <c r="M84" s="33"/>
      <c r="O84" s="24"/>
      <c r="R84" s="33"/>
      <c r="V84" s="31"/>
      <c r="W84" s="31"/>
      <c r="X84" s="6"/>
      <c r="Y84" s="6"/>
      <c r="Z84" s="6"/>
      <c r="AA84" s="6"/>
      <c r="AB84" s="6"/>
      <c r="AD84" s="25"/>
    </row>
    <row r="85" spans="1:30" x14ac:dyDescent="0.25">
      <c r="A85" s="24"/>
      <c r="B85" s="7">
        <v>1.5</v>
      </c>
      <c r="C85" s="24"/>
      <c r="D85" s="24"/>
      <c r="E85" s="24"/>
      <c r="F85" s="24"/>
      <c r="G85" s="55"/>
      <c r="H85" s="56"/>
      <c r="I85" s="24"/>
      <c r="K85" s="24"/>
      <c r="M85" s="33"/>
      <c r="O85" s="24"/>
      <c r="R85" s="33"/>
      <c r="V85" s="31"/>
      <c r="W85" s="31"/>
      <c r="X85" s="6"/>
      <c r="Y85" s="6"/>
      <c r="Z85" s="6"/>
      <c r="AA85" s="6"/>
      <c r="AB85" s="6"/>
      <c r="AD85" s="25"/>
    </row>
    <row r="86" spans="1:30" x14ac:dyDescent="0.25">
      <c r="A86" s="24"/>
      <c r="B86" s="8">
        <v>1.55</v>
      </c>
      <c r="C86" s="24"/>
      <c r="D86" s="24"/>
      <c r="E86" s="24"/>
      <c r="F86" s="24"/>
      <c r="G86" s="55"/>
      <c r="H86" s="56"/>
      <c r="I86" s="24"/>
      <c r="K86" s="24"/>
      <c r="M86" s="33"/>
      <c r="O86" s="24"/>
      <c r="R86" s="33"/>
      <c r="V86" s="31"/>
      <c r="W86" s="31"/>
      <c r="X86" s="6"/>
      <c r="Y86" s="6"/>
      <c r="Z86" s="6"/>
      <c r="AA86" s="6"/>
      <c r="AB86" s="6"/>
      <c r="AD86" s="25"/>
    </row>
    <row r="87" spans="1:30" x14ac:dyDescent="0.25">
      <c r="A87" s="24"/>
      <c r="B87" s="9">
        <v>1.6</v>
      </c>
      <c r="C87" s="24"/>
      <c r="D87" s="24"/>
      <c r="E87" s="24"/>
      <c r="F87" s="24"/>
      <c r="G87" s="55"/>
      <c r="H87" s="56"/>
      <c r="I87" s="24"/>
      <c r="K87" s="24"/>
      <c r="M87" s="33"/>
      <c r="O87" s="24"/>
      <c r="R87" s="33"/>
      <c r="V87" s="31"/>
      <c r="W87" s="31"/>
      <c r="X87" s="6"/>
      <c r="Y87" s="6"/>
      <c r="Z87" s="6"/>
      <c r="AA87" s="6"/>
      <c r="AB87" s="6"/>
      <c r="AD87" s="25"/>
    </row>
    <row r="88" spans="1:30" x14ac:dyDescent="0.25">
      <c r="A88" s="24"/>
      <c r="B88" s="8">
        <v>1.65</v>
      </c>
      <c r="C88" s="24"/>
      <c r="D88" s="24"/>
      <c r="E88" s="24"/>
      <c r="F88" s="24"/>
      <c r="G88" s="55"/>
      <c r="H88" s="56"/>
      <c r="I88" s="24"/>
      <c r="K88" s="24"/>
      <c r="M88" s="33"/>
      <c r="O88" s="24"/>
      <c r="P88" s="24"/>
      <c r="Q88" s="24"/>
      <c r="R88" s="33"/>
      <c r="S88" s="33"/>
      <c r="T88" s="33"/>
      <c r="V88" s="31"/>
      <c r="W88" s="31"/>
      <c r="X88" s="6"/>
      <c r="Y88" s="6"/>
      <c r="Z88" s="6"/>
      <c r="AA88" s="6"/>
      <c r="AB88" s="6"/>
      <c r="AD88" s="25"/>
    </row>
    <row r="89" spans="1:30" x14ac:dyDescent="0.25">
      <c r="A89" s="24"/>
      <c r="B89" s="7">
        <v>1.7</v>
      </c>
      <c r="C89" s="24"/>
      <c r="D89" s="24"/>
      <c r="E89" s="24"/>
      <c r="F89" s="24"/>
      <c r="G89" s="55"/>
      <c r="H89" s="54"/>
      <c r="I89" s="24"/>
      <c r="K89" s="24"/>
      <c r="M89" s="33"/>
      <c r="O89" s="24"/>
      <c r="P89" s="24"/>
      <c r="Q89" s="24"/>
      <c r="R89" s="33"/>
      <c r="S89" s="33"/>
      <c r="T89" s="33"/>
      <c r="V89" s="31"/>
      <c r="W89" s="31"/>
      <c r="X89" s="6"/>
      <c r="Y89" s="6"/>
      <c r="Z89" s="6"/>
      <c r="AA89" s="6"/>
      <c r="AB89" s="6"/>
      <c r="AD89" s="25"/>
    </row>
    <row r="90" spans="1:30" x14ac:dyDescent="0.25">
      <c r="A90" s="24"/>
      <c r="B90" s="7">
        <v>1.75</v>
      </c>
      <c r="C90" s="24"/>
      <c r="D90" s="24"/>
      <c r="E90" s="24"/>
      <c r="F90" s="24"/>
      <c r="G90" s="24"/>
      <c r="H90" s="54"/>
      <c r="I90" s="24"/>
      <c r="K90" s="24"/>
      <c r="M90" s="33"/>
      <c r="O90" s="24"/>
      <c r="P90" s="24"/>
      <c r="Q90" s="24"/>
      <c r="R90" s="33"/>
      <c r="S90" s="33"/>
      <c r="T90" s="33"/>
      <c r="V90" s="31"/>
      <c r="W90" s="31"/>
      <c r="X90" s="6"/>
      <c r="Y90" s="6"/>
      <c r="Z90" s="6"/>
      <c r="AA90" s="6"/>
      <c r="AB90" s="6"/>
      <c r="AD90" s="25"/>
    </row>
    <row r="91" spans="1:30" x14ac:dyDescent="0.25">
      <c r="A91" s="24"/>
      <c r="B91" s="7">
        <v>1.8</v>
      </c>
      <c r="C91" s="24"/>
      <c r="D91" s="24"/>
      <c r="E91" s="24"/>
      <c r="F91" s="24"/>
      <c r="G91" s="24"/>
      <c r="H91" s="54"/>
      <c r="I91" s="24"/>
      <c r="K91" s="24"/>
      <c r="M91" s="33"/>
      <c r="O91" s="24"/>
      <c r="P91" s="24"/>
      <c r="Q91" s="24"/>
      <c r="R91" s="33"/>
      <c r="S91" s="33"/>
      <c r="T91" s="33"/>
      <c r="V91" s="31"/>
      <c r="W91" s="31"/>
      <c r="X91" s="6"/>
      <c r="Y91" s="6"/>
      <c r="Z91" s="6"/>
      <c r="AA91" s="6"/>
      <c r="AB91" s="6"/>
      <c r="AD91" s="25"/>
    </row>
    <row r="92" spans="1:30" ht="13" thickBot="1" x14ac:dyDescent="0.3">
      <c r="A92" s="24"/>
      <c r="B92" s="4">
        <v>1.85</v>
      </c>
      <c r="C92" s="53"/>
      <c r="D92" s="52"/>
      <c r="E92" s="52"/>
      <c r="F92" s="52"/>
      <c r="G92" s="52"/>
      <c r="H92" s="51"/>
      <c r="I92" s="24"/>
      <c r="J92" s="24"/>
      <c r="K92" s="24"/>
      <c r="L92" s="24"/>
      <c r="M92" s="33"/>
      <c r="N92" s="24"/>
      <c r="O92" s="24"/>
      <c r="P92" s="24"/>
      <c r="Q92" s="24"/>
      <c r="R92" s="33"/>
      <c r="S92" s="33"/>
      <c r="T92" s="33"/>
      <c r="V92" s="31"/>
      <c r="W92" s="31"/>
      <c r="X92" s="6"/>
      <c r="Y92" s="6"/>
      <c r="Z92" s="6"/>
      <c r="AA92" s="6"/>
      <c r="AB92" s="6"/>
      <c r="AD92" s="25"/>
    </row>
    <row r="93" spans="1:30" x14ac:dyDescent="0.25">
      <c r="V93" s="6"/>
      <c r="W93" s="6"/>
      <c r="X93" s="6"/>
      <c r="Y93" s="6"/>
      <c r="Z93" s="6"/>
      <c r="AA93" s="6"/>
      <c r="AB93" s="6"/>
      <c r="AD93" s="25"/>
    </row>
    <row r="94" spans="1:30" x14ac:dyDescent="0.25">
      <c r="V94" s="6"/>
      <c r="W94" s="6"/>
      <c r="X94" s="6"/>
      <c r="Y94" s="6"/>
      <c r="Z94" s="6"/>
      <c r="AA94" s="6"/>
      <c r="AB94" s="6"/>
      <c r="AD94" s="25"/>
    </row>
    <row r="95" spans="1:30" ht="13" thickBot="1" x14ac:dyDescent="0.3">
      <c r="V95" s="6"/>
      <c r="W95" s="6"/>
      <c r="X95" s="6"/>
      <c r="Y95" s="6"/>
      <c r="Z95" s="6"/>
      <c r="AA95" s="6"/>
      <c r="AB95" s="6"/>
      <c r="AD95" s="25"/>
    </row>
    <row r="96" spans="1:30" ht="13.5" thickBot="1" x14ac:dyDescent="0.35">
      <c r="B96" s="284" t="s">
        <v>543</v>
      </c>
      <c r="C96" s="282"/>
      <c r="D96" s="282"/>
      <c r="E96" s="282"/>
      <c r="F96" s="282"/>
      <c r="G96" s="283"/>
      <c r="H96" s="19"/>
      <c r="I96" s="19"/>
      <c r="J96" s="19"/>
      <c r="K96" s="19"/>
      <c r="L96" s="19"/>
      <c r="M96" s="19"/>
      <c r="N96" s="19"/>
      <c r="O96" s="19"/>
      <c r="P96" s="19"/>
      <c r="Q96" s="19"/>
      <c r="V96" s="6"/>
      <c r="W96" s="6"/>
      <c r="X96" s="6"/>
      <c r="Y96" s="6"/>
      <c r="Z96" s="6"/>
      <c r="AA96" s="6"/>
      <c r="AB96" s="6"/>
      <c r="AD96" s="25"/>
    </row>
    <row r="97" spans="2:30" ht="15" thickBot="1" x14ac:dyDescent="0.4">
      <c r="B97" s="17" t="s">
        <v>19</v>
      </c>
      <c r="C97" s="50" t="s">
        <v>29</v>
      </c>
      <c r="D97" s="49" t="s">
        <v>28</v>
      </c>
      <c r="E97" s="49" t="s">
        <v>27</v>
      </c>
      <c r="F97" s="48" t="s">
        <v>26</v>
      </c>
      <c r="G97" s="47" t="s">
        <v>25</v>
      </c>
      <c r="H97" s="19"/>
      <c r="J97" s="46"/>
      <c r="L97" s="19"/>
      <c r="M97" s="19"/>
      <c r="N97" s="19"/>
      <c r="O97" s="19"/>
      <c r="P97" s="19"/>
      <c r="Q97" s="19"/>
      <c r="V97" s="6"/>
      <c r="W97" s="6"/>
      <c r="X97" s="6"/>
      <c r="Y97" s="6"/>
      <c r="Z97" s="6"/>
      <c r="AA97" s="6"/>
      <c r="AB97" s="6"/>
      <c r="AD97" s="25"/>
    </row>
    <row r="98" spans="2:30" ht="13" x14ac:dyDescent="0.3">
      <c r="B98" s="13">
        <v>0.55000000000000004</v>
      </c>
      <c r="C98" s="32"/>
      <c r="D98" s="32"/>
      <c r="E98" s="32"/>
      <c r="F98" s="32"/>
      <c r="G98" s="45"/>
      <c r="I98" s="32"/>
      <c r="K98" s="32"/>
      <c r="M98" s="19"/>
      <c r="N98" s="19"/>
      <c r="O98" s="19"/>
      <c r="P98" s="19"/>
      <c r="Q98" s="19"/>
      <c r="V98" s="6"/>
      <c r="W98" s="6"/>
      <c r="X98" s="6"/>
      <c r="Y98" s="6"/>
      <c r="Z98" s="6"/>
      <c r="AA98" s="6"/>
      <c r="AB98" s="6"/>
      <c r="AD98" s="25"/>
    </row>
    <row r="99" spans="2:30" ht="13" x14ac:dyDescent="0.3">
      <c r="B99" s="12">
        <v>0.6</v>
      </c>
      <c r="C99" s="32"/>
      <c r="D99" s="32"/>
      <c r="E99" s="32"/>
      <c r="F99" s="32"/>
      <c r="G99" s="45"/>
      <c r="I99" s="32"/>
      <c r="K99" s="32"/>
      <c r="M99" s="19"/>
      <c r="N99" s="19"/>
      <c r="O99" s="19"/>
      <c r="P99" s="19"/>
      <c r="Q99" s="19"/>
      <c r="V99" s="6"/>
      <c r="W99" s="6"/>
      <c r="X99" s="6"/>
      <c r="Y99" s="6"/>
      <c r="Z99" s="6"/>
      <c r="AA99" s="6"/>
      <c r="AB99" s="6"/>
      <c r="AD99" s="25"/>
    </row>
    <row r="100" spans="2:30" ht="13" x14ac:dyDescent="0.3">
      <c r="B100" s="12">
        <v>0.65</v>
      </c>
      <c r="C100" s="32"/>
      <c r="D100" s="32"/>
      <c r="E100" s="32"/>
      <c r="F100" s="32"/>
      <c r="G100" s="45"/>
      <c r="I100" s="32"/>
      <c r="K100" s="32"/>
      <c r="M100" s="19"/>
      <c r="N100" s="19"/>
      <c r="O100" s="19"/>
      <c r="P100" s="19"/>
      <c r="Q100" s="19"/>
      <c r="V100" s="6"/>
      <c r="W100" s="6"/>
      <c r="X100" s="6"/>
      <c r="Y100" s="6"/>
      <c r="Z100" s="6"/>
      <c r="AA100" s="6"/>
      <c r="AB100" s="6"/>
      <c r="AD100" s="25"/>
    </row>
    <row r="101" spans="2:30" ht="13" x14ac:dyDescent="0.3">
      <c r="B101" s="12">
        <v>0.7</v>
      </c>
      <c r="C101" s="32">
        <f t="shared" ref="C101:C115" si="11">C37/H37*100</f>
        <v>24.28521862473448</v>
      </c>
      <c r="D101" s="32">
        <f t="shared" ref="D101:D115" si="12">D37/H37*100</f>
        <v>8.1155487955521277</v>
      </c>
      <c r="E101" s="32">
        <f t="shared" ref="E101:E115" si="13">E37/H37*100</f>
        <v>48.570437249468959</v>
      </c>
      <c r="F101" s="32">
        <f t="shared" ref="F101:F115" si="14">F37/H37*100</f>
        <v>9.4041315765304461</v>
      </c>
      <c r="G101" s="45">
        <f t="shared" ref="G101:G115" si="15">G37/H37*100</f>
        <v>9.6246637537139925</v>
      </c>
      <c r="I101" s="32"/>
      <c r="K101" s="32"/>
      <c r="M101" s="19"/>
      <c r="N101" s="19"/>
      <c r="O101" s="19"/>
      <c r="P101" s="19"/>
      <c r="Q101" s="19"/>
      <c r="V101" s="6"/>
      <c r="W101" s="6"/>
      <c r="X101" s="6"/>
      <c r="Y101" s="6"/>
      <c r="Z101" s="6"/>
      <c r="AA101" s="6"/>
      <c r="AB101" s="6"/>
      <c r="AD101" s="25"/>
    </row>
    <row r="102" spans="2:30" ht="13" x14ac:dyDescent="0.3">
      <c r="B102" s="11">
        <v>0.75</v>
      </c>
      <c r="C102" s="32">
        <f t="shared" si="11"/>
        <v>23.127375485796421</v>
      </c>
      <c r="D102" s="32">
        <f t="shared" si="12"/>
        <v>9.1400753995758883</v>
      </c>
      <c r="E102" s="32">
        <f t="shared" si="13"/>
        <v>46.254750971592841</v>
      </c>
      <c r="F102" s="32">
        <f t="shared" si="14"/>
        <v>9.58382788703498</v>
      </c>
      <c r="G102" s="45">
        <f t="shared" si="15"/>
        <v>11.893970255999877</v>
      </c>
      <c r="I102" s="32"/>
      <c r="K102" s="32"/>
      <c r="M102" s="19"/>
      <c r="N102" s="19"/>
      <c r="O102" s="19"/>
      <c r="P102" s="19"/>
      <c r="Q102" s="19"/>
      <c r="V102" s="6"/>
      <c r="W102" s="6"/>
      <c r="X102" s="6"/>
      <c r="Y102" s="6"/>
      <c r="Z102" s="6"/>
      <c r="AA102" s="6"/>
      <c r="AB102" s="6"/>
      <c r="AD102" s="25"/>
    </row>
    <row r="103" spans="2:30" ht="13" x14ac:dyDescent="0.3">
      <c r="B103" s="11">
        <v>0.8</v>
      </c>
      <c r="C103" s="32">
        <f t="shared" si="11"/>
        <v>22.401755725857019</v>
      </c>
      <c r="D103" s="32">
        <f t="shared" si="12"/>
        <v>10.215202025189257</v>
      </c>
      <c r="E103" s="32">
        <f t="shared" si="13"/>
        <v>44.803511451714037</v>
      </c>
      <c r="F103" s="32">
        <f t="shared" si="14"/>
        <v>9.8900121709685802</v>
      </c>
      <c r="G103" s="45">
        <f t="shared" si="15"/>
        <v>12.689518626271115</v>
      </c>
      <c r="I103" s="32"/>
      <c r="K103" s="32"/>
      <c r="M103" s="19"/>
      <c r="N103" s="19"/>
      <c r="O103" s="19"/>
      <c r="P103" s="19"/>
      <c r="Q103" s="19"/>
      <c r="V103" s="6"/>
      <c r="W103" s="6"/>
      <c r="X103" s="6"/>
      <c r="Y103" s="6"/>
      <c r="Z103" s="6"/>
      <c r="AA103" s="6"/>
      <c r="AB103" s="6"/>
      <c r="AD103" s="25"/>
    </row>
    <row r="104" spans="2:30" ht="13" x14ac:dyDescent="0.3">
      <c r="B104" s="11">
        <v>0.85</v>
      </c>
      <c r="C104" s="32">
        <f t="shared" si="11"/>
        <v>21.077210587357222</v>
      </c>
      <c r="D104" s="32">
        <f t="shared" si="12"/>
        <v>11.244964773435539</v>
      </c>
      <c r="E104" s="32">
        <f t="shared" si="13"/>
        <v>42.154421174714443</v>
      </c>
      <c r="F104" s="32">
        <f t="shared" si="14"/>
        <v>9.8748582647754102</v>
      </c>
      <c r="G104" s="45">
        <f t="shared" si="15"/>
        <v>15.648545199717395</v>
      </c>
      <c r="I104" s="32"/>
      <c r="K104" s="32"/>
      <c r="M104" s="19"/>
      <c r="N104" s="19"/>
      <c r="O104" s="19"/>
      <c r="P104" s="19"/>
      <c r="Q104" s="19"/>
      <c r="V104" s="6"/>
      <c r="W104" s="6"/>
      <c r="X104" s="6"/>
      <c r="Y104" s="6"/>
      <c r="Z104" s="6"/>
      <c r="AA104" s="6"/>
      <c r="AB104" s="6"/>
      <c r="AD104" s="25"/>
    </row>
    <row r="105" spans="2:30" ht="13" x14ac:dyDescent="0.3">
      <c r="B105" s="11">
        <v>0.9</v>
      </c>
      <c r="C105" s="32">
        <f t="shared" si="11"/>
        <v>20.365584605738171</v>
      </c>
      <c r="D105" s="32">
        <f t="shared" si="12"/>
        <v>12.666358709190209</v>
      </c>
      <c r="E105" s="32">
        <f t="shared" si="13"/>
        <v>40.731169211476342</v>
      </c>
      <c r="F105" s="32">
        <f t="shared" si="14"/>
        <v>10.090504166276654</v>
      </c>
      <c r="G105" s="45">
        <f t="shared" si="15"/>
        <v>16.146383307318622</v>
      </c>
      <c r="I105" s="32"/>
      <c r="K105" s="32"/>
      <c r="M105" s="19"/>
      <c r="N105" s="19"/>
      <c r="O105" s="19"/>
      <c r="P105" s="19"/>
      <c r="Q105" s="19"/>
      <c r="V105" s="6"/>
      <c r="W105" s="6"/>
      <c r="X105" s="6"/>
      <c r="Y105" s="6"/>
      <c r="Z105" s="6"/>
      <c r="AA105" s="6"/>
      <c r="AB105" s="6"/>
      <c r="AD105" s="25"/>
    </row>
    <row r="106" spans="2:30" ht="13" x14ac:dyDescent="0.3">
      <c r="B106" s="11">
        <v>0.95</v>
      </c>
      <c r="C106" s="32">
        <f t="shared" si="11"/>
        <v>19.803169958612401</v>
      </c>
      <c r="D106" s="32">
        <f t="shared" si="12"/>
        <v>13.844404036666649</v>
      </c>
      <c r="E106" s="32">
        <f t="shared" si="13"/>
        <v>39.606339917224801</v>
      </c>
      <c r="F106" s="32">
        <f t="shared" si="14"/>
        <v>10.344442621039862</v>
      </c>
      <c r="G106" s="45">
        <f t="shared" si="15"/>
        <v>16.401643466456292</v>
      </c>
      <c r="I106" s="32"/>
      <c r="K106" s="32"/>
      <c r="M106" s="19"/>
      <c r="N106" s="19"/>
      <c r="O106" s="19"/>
      <c r="P106" s="19"/>
      <c r="Q106" s="19"/>
      <c r="V106" s="6"/>
      <c r="W106" s="6"/>
      <c r="X106" s="6"/>
      <c r="Y106" s="6"/>
      <c r="Z106" s="6"/>
      <c r="AA106" s="6"/>
      <c r="AB106" s="6"/>
      <c r="AD106" s="25"/>
    </row>
    <row r="107" spans="2:30" ht="13" x14ac:dyDescent="0.3">
      <c r="B107" s="11">
        <v>1</v>
      </c>
      <c r="C107" s="32">
        <f t="shared" si="11"/>
        <v>19.047018038483472</v>
      </c>
      <c r="D107" s="32">
        <f t="shared" si="12"/>
        <v>14.678862519320113</v>
      </c>
      <c r="E107" s="32">
        <f t="shared" si="13"/>
        <v>38.094036076966944</v>
      </c>
      <c r="F107" s="32">
        <f t="shared" si="14"/>
        <v>10.460482102883658</v>
      </c>
      <c r="G107" s="45">
        <f t="shared" si="15"/>
        <v>17.719601262345822</v>
      </c>
      <c r="I107" s="32"/>
      <c r="K107" s="32"/>
      <c r="M107" s="19"/>
      <c r="N107" s="19"/>
      <c r="O107" s="19"/>
      <c r="P107" s="19"/>
      <c r="Q107" s="19"/>
      <c r="V107" s="6"/>
      <c r="W107" s="6"/>
      <c r="X107" s="6"/>
      <c r="Y107" s="6"/>
      <c r="Z107" s="6"/>
      <c r="AA107" s="6"/>
      <c r="AB107" s="6"/>
      <c r="AD107" s="25"/>
    </row>
    <row r="108" spans="2:30" ht="13" x14ac:dyDescent="0.3">
      <c r="B108" s="11">
        <v>1.05</v>
      </c>
      <c r="C108" s="32">
        <f t="shared" si="11"/>
        <v>18.670480422122065</v>
      </c>
      <c r="D108" s="32">
        <f t="shared" si="12"/>
        <v>15.516041016366833</v>
      </c>
      <c r="E108" s="32">
        <f t="shared" si="13"/>
        <v>37.34096084424413</v>
      </c>
      <c r="F108" s="32">
        <f t="shared" si="14"/>
        <v>10.753406525279388</v>
      </c>
      <c r="G108" s="45">
        <f t="shared" si="15"/>
        <v>17.719111191987569</v>
      </c>
      <c r="I108" s="32"/>
      <c r="K108" s="32"/>
      <c r="M108" s="19"/>
      <c r="N108" s="19"/>
      <c r="O108" s="19"/>
      <c r="P108" s="19"/>
      <c r="Q108" s="19"/>
      <c r="V108" s="6"/>
      <c r="W108" s="6"/>
      <c r="X108" s="6"/>
      <c r="Y108" s="6"/>
      <c r="Z108" s="6"/>
      <c r="AA108" s="6"/>
      <c r="AB108" s="6"/>
      <c r="AD108" s="25"/>
    </row>
    <row r="109" spans="2:30" ht="13" x14ac:dyDescent="0.3">
      <c r="B109" s="11">
        <v>1.1000000000000001</v>
      </c>
      <c r="C109" s="32">
        <f t="shared" si="11"/>
        <v>18.556070195139576</v>
      </c>
      <c r="D109" s="32">
        <f t="shared" si="12"/>
        <v>16.228665103455942</v>
      </c>
      <c r="E109" s="32">
        <f t="shared" si="13"/>
        <v>37.112140390279151</v>
      </c>
      <c r="F109" s="32">
        <f t="shared" si="14"/>
        <v>11.182969963705327</v>
      </c>
      <c r="G109" s="45">
        <f t="shared" si="15"/>
        <v>16.920154347420013</v>
      </c>
      <c r="I109" s="32"/>
      <c r="K109" s="32"/>
      <c r="M109" s="19"/>
      <c r="N109" s="19"/>
      <c r="O109" s="19"/>
      <c r="P109" s="19"/>
      <c r="Q109" s="19"/>
      <c r="V109" s="6"/>
      <c r="W109" s="6"/>
      <c r="X109" s="6"/>
      <c r="Y109" s="6"/>
      <c r="Z109" s="6"/>
      <c r="AA109" s="6"/>
      <c r="AB109" s="6"/>
      <c r="AD109" s="25"/>
    </row>
    <row r="110" spans="2:30" ht="13" x14ac:dyDescent="0.3">
      <c r="B110" s="11">
        <v>1.1499999999999999</v>
      </c>
      <c r="C110" s="32">
        <f t="shared" si="11"/>
        <v>18.091310590203484</v>
      </c>
      <c r="D110" s="32">
        <f t="shared" si="12"/>
        <v>16.511983200956241</v>
      </c>
      <c r="E110" s="32">
        <f t="shared" si="13"/>
        <v>36.182621180406969</v>
      </c>
      <c r="F110" s="32">
        <f t="shared" si="14"/>
        <v>11.384767336124135</v>
      </c>
      <c r="G110" s="45">
        <f t="shared" si="15"/>
        <v>17.829317692309175</v>
      </c>
      <c r="I110" s="32"/>
      <c r="K110" s="32"/>
      <c r="M110" s="19"/>
      <c r="N110" s="19"/>
      <c r="O110" s="19"/>
      <c r="P110" s="19"/>
      <c r="Q110" s="19"/>
      <c r="V110" s="6"/>
      <c r="W110" s="6"/>
      <c r="X110" s="6"/>
      <c r="Y110" s="6"/>
      <c r="Z110" s="6"/>
      <c r="AA110" s="6"/>
      <c r="AB110" s="6"/>
      <c r="AD110" s="25"/>
    </row>
    <row r="111" spans="2:30" ht="13" x14ac:dyDescent="0.3">
      <c r="B111" s="11">
        <v>1.2</v>
      </c>
      <c r="C111" s="32">
        <f t="shared" si="11"/>
        <v>17.473710313475532</v>
      </c>
      <c r="D111" s="32">
        <f t="shared" si="12"/>
        <v>16.419015661658388</v>
      </c>
      <c r="E111" s="32">
        <f t="shared" si="13"/>
        <v>34.947420626951065</v>
      </c>
      <c r="F111" s="32">
        <f t="shared" si="14"/>
        <v>11.460435397552782</v>
      </c>
      <c r="G111" s="45">
        <f t="shared" si="15"/>
        <v>19.699418000362236</v>
      </c>
      <c r="I111" s="32"/>
      <c r="K111" s="32"/>
      <c r="M111" s="19"/>
      <c r="N111" s="19"/>
      <c r="O111" s="19"/>
      <c r="P111" s="19"/>
      <c r="Q111" s="19"/>
      <c r="V111" s="6"/>
      <c r="W111" s="6"/>
      <c r="X111" s="6"/>
      <c r="Y111" s="6"/>
      <c r="Z111" s="6"/>
      <c r="AA111" s="6"/>
      <c r="AB111" s="6"/>
      <c r="AD111" s="25"/>
    </row>
    <row r="112" spans="2:30" ht="13" x14ac:dyDescent="0.3">
      <c r="B112" s="11">
        <v>1.25</v>
      </c>
      <c r="C112" s="32">
        <f t="shared" si="11"/>
        <v>17.894666115691972</v>
      </c>
      <c r="D112" s="32">
        <f t="shared" si="12"/>
        <v>17.098174507771038</v>
      </c>
      <c r="E112" s="32">
        <f t="shared" si="13"/>
        <v>35.789332231383945</v>
      </c>
      <c r="F112" s="32">
        <f t="shared" si="14"/>
        <v>12.210893070561054</v>
      </c>
      <c r="G112" s="45">
        <f t="shared" si="15"/>
        <v>17.006934074591996</v>
      </c>
      <c r="I112" s="32"/>
      <c r="K112" s="32"/>
      <c r="M112" s="19"/>
      <c r="N112" s="19"/>
      <c r="O112" s="19"/>
      <c r="P112" s="19"/>
      <c r="Q112" s="19"/>
      <c r="V112" s="6"/>
      <c r="W112" s="6"/>
      <c r="X112" s="6"/>
      <c r="Y112" s="6"/>
      <c r="Z112" s="6"/>
      <c r="AA112" s="6"/>
      <c r="AB112" s="6"/>
      <c r="AD112" s="25"/>
    </row>
    <row r="113" spans="2:30" ht="13" x14ac:dyDescent="0.3">
      <c r="B113" s="11">
        <v>1.3</v>
      </c>
      <c r="C113" s="32">
        <f t="shared" si="11"/>
        <v>17.850009886010337</v>
      </c>
      <c r="D113" s="32">
        <f t="shared" si="12"/>
        <v>16.549404819638074</v>
      </c>
      <c r="E113" s="32">
        <f t="shared" si="13"/>
        <v>35.700019772020674</v>
      </c>
      <c r="F113" s="32">
        <f t="shared" si="14"/>
        <v>12.652470363674254</v>
      </c>
      <c r="G113" s="45">
        <f t="shared" si="15"/>
        <v>17.248095158656668</v>
      </c>
      <c r="I113" s="32"/>
      <c r="K113" s="32"/>
      <c r="M113" s="19"/>
      <c r="N113" s="19"/>
      <c r="O113" s="19"/>
      <c r="P113" s="19"/>
      <c r="Q113" s="19"/>
      <c r="V113" s="6"/>
      <c r="W113" s="6"/>
      <c r="X113" s="6"/>
      <c r="Y113" s="6"/>
      <c r="Z113" s="6"/>
      <c r="AA113" s="6"/>
      <c r="AB113" s="6"/>
      <c r="AD113" s="25"/>
    </row>
    <row r="114" spans="2:30" ht="13" x14ac:dyDescent="0.3">
      <c r="B114" s="10">
        <v>1.35</v>
      </c>
      <c r="C114" s="32">
        <f t="shared" si="11"/>
        <v>17.974396833182247</v>
      </c>
      <c r="D114" s="32">
        <f t="shared" si="12"/>
        <v>16.058790600210905</v>
      </c>
      <c r="E114" s="32">
        <f t="shared" si="13"/>
        <v>35.948793666364494</v>
      </c>
      <c r="F114" s="32">
        <f t="shared" si="14"/>
        <v>13.214840694315969</v>
      </c>
      <c r="G114" s="45">
        <f t="shared" si="15"/>
        <v>16.803178205926379</v>
      </c>
      <c r="I114" s="32"/>
      <c r="K114" s="32"/>
      <c r="M114" s="19"/>
      <c r="N114" s="19"/>
      <c r="O114" s="19"/>
      <c r="P114" s="19"/>
      <c r="Q114" s="19"/>
      <c r="V114" s="6"/>
      <c r="W114" s="6"/>
      <c r="X114" s="6"/>
      <c r="Y114" s="6"/>
      <c r="Z114" s="6"/>
      <c r="AA114" s="6"/>
      <c r="AB114" s="6"/>
      <c r="AD114" s="25"/>
    </row>
    <row r="115" spans="2:30" ht="13" x14ac:dyDescent="0.3">
      <c r="B115" s="8">
        <v>1.4</v>
      </c>
      <c r="C115" s="32">
        <f t="shared" si="11"/>
        <v>19.527437111936596</v>
      </c>
      <c r="D115" s="32">
        <f t="shared" si="12"/>
        <v>16.357280291103365</v>
      </c>
      <c r="E115" s="32">
        <f t="shared" si="13"/>
        <v>39.054874223873192</v>
      </c>
      <c r="F115" s="32">
        <f t="shared" si="14"/>
        <v>14.870585383321089</v>
      </c>
      <c r="G115" s="45">
        <f t="shared" si="15"/>
        <v>10.189822989765766</v>
      </c>
      <c r="I115" s="32"/>
      <c r="K115" s="32"/>
      <c r="M115" s="19"/>
      <c r="N115" s="19"/>
      <c r="O115" s="19"/>
      <c r="P115" s="19"/>
      <c r="Q115" s="19"/>
      <c r="V115" s="6"/>
      <c r="W115" s="6"/>
      <c r="X115" s="6"/>
      <c r="Y115" s="6"/>
      <c r="Z115" s="6"/>
      <c r="AA115" s="6"/>
      <c r="AB115" s="6"/>
      <c r="AD115" s="25"/>
    </row>
    <row r="116" spans="2:30" ht="13" x14ac:dyDescent="0.3">
      <c r="B116" s="8">
        <v>1.45</v>
      </c>
      <c r="C116" s="32"/>
      <c r="D116" s="32"/>
      <c r="E116" s="32"/>
      <c r="F116" s="32"/>
      <c r="G116" s="45"/>
      <c r="I116" s="32"/>
      <c r="K116" s="32"/>
      <c r="M116" s="19"/>
      <c r="N116" s="19"/>
      <c r="O116" s="19"/>
      <c r="P116" s="19"/>
      <c r="Q116" s="19"/>
      <c r="V116" s="6"/>
      <c r="W116" s="6"/>
      <c r="X116" s="6"/>
      <c r="Y116" s="6"/>
      <c r="Z116" s="6"/>
      <c r="AA116" s="6"/>
      <c r="AB116" s="6"/>
      <c r="AD116" s="25"/>
    </row>
    <row r="117" spans="2:30" ht="13" x14ac:dyDescent="0.3">
      <c r="B117" s="7">
        <v>1.5</v>
      </c>
      <c r="C117" s="32"/>
      <c r="D117" s="32"/>
      <c r="E117" s="32"/>
      <c r="F117" s="32"/>
      <c r="G117" s="45"/>
      <c r="I117" s="32"/>
      <c r="K117" s="32"/>
      <c r="M117" s="19"/>
      <c r="N117" s="19"/>
      <c r="O117" s="19"/>
      <c r="P117" s="19"/>
      <c r="Q117" s="19"/>
      <c r="V117" s="6"/>
      <c r="W117" s="6"/>
      <c r="X117" s="6"/>
      <c r="Y117" s="6"/>
      <c r="Z117" s="6"/>
      <c r="AA117" s="6"/>
      <c r="AB117" s="6"/>
      <c r="AD117" s="25"/>
    </row>
    <row r="118" spans="2:30" ht="13" x14ac:dyDescent="0.3">
      <c r="B118" s="8">
        <v>1.55</v>
      </c>
      <c r="C118" s="32"/>
      <c r="D118" s="32"/>
      <c r="E118" s="32"/>
      <c r="F118" s="32"/>
      <c r="G118" s="45"/>
      <c r="I118" s="32"/>
      <c r="K118" s="32"/>
      <c r="M118" s="19"/>
      <c r="N118" s="19"/>
      <c r="O118" s="19"/>
      <c r="P118" s="19"/>
      <c r="Q118" s="19"/>
      <c r="V118" s="6"/>
      <c r="W118" s="6"/>
      <c r="X118" s="6"/>
      <c r="Y118" s="6"/>
      <c r="Z118" s="6"/>
      <c r="AA118" s="6"/>
      <c r="AB118" s="6"/>
      <c r="AD118" s="25"/>
    </row>
    <row r="119" spans="2:30" ht="13" x14ac:dyDescent="0.3">
      <c r="B119" s="9">
        <v>1.6</v>
      </c>
      <c r="C119" s="32"/>
      <c r="D119" s="32"/>
      <c r="E119" s="32"/>
      <c r="F119" s="32"/>
      <c r="G119" s="45"/>
      <c r="I119" s="32"/>
      <c r="K119" s="32"/>
      <c r="M119" s="19"/>
      <c r="N119" s="19"/>
      <c r="O119" s="19"/>
      <c r="P119" s="19"/>
      <c r="Q119" s="19"/>
      <c r="V119" s="6"/>
      <c r="W119" s="6"/>
      <c r="X119" s="6"/>
      <c r="Y119" s="6"/>
      <c r="Z119" s="6"/>
      <c r="AA119" s="6"/>
      <c r="AB119" s="6"/>
      <c r="AD119" s="25"/>
    </row>
    <row r="120" spans="2:30" ht="13" x14ac:dyDescent="0.3">
      <c r="B120" s="8">
        <v>1.65</v>
      </c>
      <c r="C120" s="32"/>
      <c r="D120" s="32"/>
      <c r="E120" s="32"/>
      <c r="F120" s="32"/>
      <c r="G120" s="45"/>
      <c r="I120" s="32"/>
      <c r="K120" s="32"/>
      <c r="M120" s="19"/>
      <c r="N120" s="19"/>
      <c r="O120" s="19"/>
      <c r="P120" s="19"/>
      <c r="Q120" s="19"/>
      <c r="V120" s="6"/>
      <c r="W120" s="6"/>
      <c r="X120" s="6"/>
      <c r="Y120" s="6"/>
      <c r="Z120" s="6"/>
      <c r="AA120" s="6"/>
      <c r="AB120" s="6"/>
      <c r="AD120" s="25"/>
    </row>
    <row r="121" spans="2:30" ht="13" x14ac:dyDescent="0.3">
      <c r="B121" s="7">
        <v>1.7</v>
      </c>
      <c r="C121" s="32"/>
      <c r="D121" s="32"/>
      <c r="E121" s="32"/>
      <c r="F121" s="32"/>
      <c r="G121" s="45"/>
      <c r="I121" s="32"/>
      <c r="K121" s="32"/>
      <c r="M121" s="19"/>
      <c r="N121" s="19"/>
      <c r="O121" s="19"/>
      <c r="P121" s="19"/>
      <c r="Q121" s="19"/>
      <c r="V121" s="6"/>
      <c r="W121" s="6"/>
      <c r="X121" s="6"/>
      <c r="Y121" s="6"/>
      <c r="Z121" s="6"/>
      <c r="AA121" s="6"/>
      <c r="AB121" s="6"/>
      <c r="AD121" s="25"/>
    </row>
    <row r="122" spans="2:30" ht="13" x14ac:dyDescent="0.3">
      <c r="B122" s="7">
        <v>1.75</v>
      </c>
      <c r="C122" s="32"/>
      <c r="D122" s="32"/>
      <c r="E122" s="32"/>
      <c r="F122" s="32"/>
      <c r="G122" s="45"/>
      <c r="I122" s="32"/>
      <c r="K122" s="32"/>
      <c r="M122" s="19"/>
      <c r="N122" s="19"/>
      <c r="O122" s="19"/>
      <c r="P122" s="19"/>
      <c r="Q122" s="19"/>
      <c r="V122" s="6"/>
      <c r="W122" s="6"/>
      <c r="X122" s="6"/>
      <c r="Y122" s="6"/>
      <c r="Z122" s="6"/>
      <c r="AA122" s="6"/>
      <c r="AB122" s="6"/>
      <c r="AD122" s="25"/>
    </row>
    <row r="123" spans="2:30" ht="13" x14ac:dyDescent="0.3">
      <c r="B123" s="7">
        <v>1.8</v>
      </c>
      <c r="C123" s="32"/>
      <c r="D123" s="32"/>
      <c r="E123" s="32"/>
      <c r="F123" s="32"/>
      <c r="G123" s="45"/>
      <c r="I123" s="32"/>
      <c r="K123" s="32"/>
      <c r="M123" s="19"/>
      <c r="N123" s="19"/>
      <c r="O123" s="19"/>
      <c r="P123" s="19"/>
      <c r="Q123" s="19"/>
      <c r="V123" s="6"/>
      <c r="W123" s="6"/>
      <c r="X123" s="6"/>
      <c r="Y123" s="6"/>
      <c r="Z123" s="6"/>
      <c r="AA123" s="6"/>
      <c r="AB123" s="6"/>
      <c r="AD123" s="25"/>
    </row>
    <row r="124" spans="2:30" ht="13.5" thickBot="1" x14ac:dyDescent="0.35">
      <c r="B124" s="4">
        <v>1.85</v>
      </c>
      <c r="C124" s="44"/>
      <c r="D124" s="43"/>
      <c r="E124" s="43"/>
      <c r="F124" s="43"/>
      <c r="G124" s="42"/>
      <c r="H124" s="32"/>
      <c r="I124" s="32"/>
      <c r="J124" s="32"/>
      <c r="K124" s="32"/>
      <c r="L124" s="32"/>
      <c r="M124" s="19"/>
      <c r="N124" s="19"/>
      <c r="O124" s="19"/>
      <c r="P124" s="19"/>
      <c r="Q124" s="19"/>
      <c r="V124" s="6"/>
      <c r="W124" s="6"/>
      <c r="X124" s="6"/>
      <c r="Y124" s="6"/>
      <c r="Z124" s="6"/>
      <c r="AA124" s="6"/>
      <c r="AB124" s="6"/>
      <c r="AD124" s="25"/>
    </row>
    <row r="125" spans="2:30" x14ac:dyDescent="0.25">
      <c r="V125" s="6"/>
      <c r="W125" s="6"/>
      <c r="X125" s="6"/>
      <c r="Y125" s="6"/>
      <c r="Z125" s="6"/>
      <c r="AA125" s="6"/>
      <c r="AB125" s="6"/>
      <c r="AD125" s="25"/>
    </row>
    <row r="126" spans="2:30" ht="13" thickBot="1" x14ac:dyDescent="0.3">
      <c r="V126" s="6"/>
      <c r="W126" s="6"/>
      <c r="X126" s="6"/>
      <c r="Y126" s="6"/>
      <c r="Z126" s="6"/>
      <c r="AA126" s="6"/>
      <c r="AB126" s="6"/>
      <c r="AD126" s="25"/>
    </row>
    <row r="127" spans="2:30" ht="13.5" thickBot="1" x14ac:dyDescent="0.35">
      <c r="B127" s="284" t="s">
        <v>544</v>
      </c>
      <c r="C127" s="282"/>
      <c r="D127" s="282"/>
      <c r="E127" s="282"/>
      <c r="F127" s="282"/>
      <c r="G127" s="282"/>
      <c r="H127" s="283"/>
      <c r="I127" s="19"/>
      <c r="J127" s="19"/>
      <c r="K127" s="19"/>
      <c r="V127" s="6"/>
      <c r="W127" s="6"/>
      <c r="X127" s="6"/>
      <c r="Y127" s="6"/>
      <c r="Z127" s="6"/>
      <c r="AA127" s="6"/>
      <c r="AB127" s="6"/>
      <c r="AD127" s="25"/>
    </row>
    <row r="128" spans="2:30" ht="13.5" thickBot="1" x14ac:dyDescent="0.35">
      <c r="B128" s="41" t="s">
        <v>71</v>
      </c>
      <c r="C128" s="285" t="s">
        <v>545</v>
      </c>
      <c r="D128" s="286"/>
      <c r="E128" s="286"/>
      <c r="F128" s="287" t="s">
        <v>546</v>
      </c>
      <c r="G128" s="288"/>
      <c r="H128" s="289"/>
      <c r="I128" s="261"/>
      <c r="J128" s="261"/>
      <c r="K128" s="261"/>
      <c r="V128" s="6"/>
      <c r="W128" s="6"/>
      <c r="X128" s="6"/>
      <c r="Y128" s="6"/>
      <c r="Z128" s="6"/>
      <c r="AA128" s="6"/>
      <c r="AB128" s="6"/>
      <c r="AD128" s="25"/>
    </row>
    <row r="129" spans="2:30" x14ac:dyDescent="0.25">
      <c r="B129" s="13">
        <v>0.55000000000000004</v>
      </c>
      <c r="C129" s="33"/>
      <c r="D129" s="33"/>
      <c r="E129" s="33"/>
      <c r="F129" s="40"/>
      <c r="G129" s="33"/>
      <c r="H129" s="38"/>
      <c r="I129" s="33"/>
      <c r="J129" s="32"/>
      <c r="K129" s="32"/>
      <c r="L129" s="32">
        <f t="shared" ref="L129:L155" si="16">E129+H129</f>
        <v>0</v>
      </c>
      <c r="V129" s="6"/>
      <c r="W129" s="6"/>
      <c r="X129" s="6"/>
      <c r="Y129" s="6"/>
      <c r="Z129" s="6"/>
      <c r="AA129" s="6"/>
      <c r="AB129" s="6"/>
      <c r="AD129" s="25"/>
    </row>
    <row r="130" spans="2:30" x14ac:dyDescent="0.25">
      <c r="B130" s="12">
        <v>0.6</v>
      </c>
      <c r="C130" s="33"/>
      <c r="D130" s="33"/>
      <c r="E130" s="33"/>
      <c r="F130" s="39"/>
      <c r="G130" s="33"/>
      <c r="H130" s="38"/>
      <c r="I130" s="33"/>
      <c r="J130" s="32"/>
      <c r="K130" s="32"/>
      <c r="L130" s="32">
        <f t="shared" si="16"/>
        <v>0</v>
      </c>
      <c r="V130" s="6"/>
      <c r="W130" s="6"/>
      <c r="X130" s="6"/>
      <c r="Y130" s="6"/>
      <c r="Z130" s="6"/>
      <c r="AA130" s="6"/>
      <c r="AB130" s="6"/>
      <c r="AD130" s="25"/>
    </row>
    <row r="131" spans="2:30" x14ac:dyDescent="0.25">
      <c r="B131" s="12">
        <v>0.65</v>
      </c>
      <c r="C131" s="33"/>
      <c r="D131" s="33"/>
      <c r="E131" s="33"/>
      <c r="F131" s="39"/>
      <c r="G131" s="33"/>
      <c r="H131" s="38"/>
      <c r="I131" s="33"/>
      <c r="J131" s="32"/>
      <c r="K131" s="32"/>
      <c r="L131" s="32">
        <f t="shared" si="16"/>
        <v>0</v>
      </c>
      <c r="V131" s="6"/>
      <c r="W131" s="6"/>
      <c r="X131" s="6"/>
      <c r="Y131" s="6"/>
      <c r="Z131" s="6"/>
      <c r="AA131" s="6"/>
      <c r="AB131" s="6"/>
      <c r="AD131" s="25"/>
    </row>
    <row r="132" spans="2:30" x14ac:dyDescent="0.25">
      <c r="B132" s="12">
        <v>0.7</v>
      </c>
      <c r="C132" s="33"/>
      <c r="D132" s="33"/>
      <c r="E132" s="33">
        <f t="shared" ref="E132:E146" si="17">D101+E101+G101/2+F101</f>
        <v>70.902449498408529</v>
      </c>
      <c r="F132" s="39"/>
      <c r="G132" s="33"/>
      <c r="H132" s="38">
        <f t="shared" ref="H132:H146" si="18">C101+G101/2</f>
        <v>29.097550501591478</v>
      </c>
      <c r="I132" s="33"/>
      <c r="J132" s="32"/>
      <c r="K132" s="32"/>
      <c r="L132" s="32">
        <f t="shared" si="16"/>
        <v>100</v>
      </c>
      <c r="V132" s="6"/>
      <c r="W132" s="6"/>
      <c r="X132" s="6"/>
      <c r="Y132" s="6"/>
      <c r="Z132" s="6"/>
      <c r="AA132" s="6"/>
      <c r="AB132" s="6"/>
      <c r="AD132" s="25"/>
    </row>
    <row r="133" spans="2:30" x14ac:dyDescent="0.25">
      <c r="B133" s="11">
        <v>0.75</v>
      </c>
      <c r="C133" s="33"/>
      <c r="D133" s="33"/>
      <c r="E133" s="33">
        <f t="shared" si="17"/>
        <v>70.925639386203656</v>
      </c>
      <c r="F133" s="39"/>
      <c r="G133" s="33"/>
      <c r="H133" s="38">
        <f t="shared" si="18"/>
        <v>29.074360613796358</v>
      </c>
      <c r="I133" s="33"/>
      <c r="J133" s="32"/>
      <c r="K133" s="32"/>
      <c r="L133" s="32">
        <f t="shared" si="16"/>
        <v>100.00000000000001</v>
      </c>
      <c r="V133" s="6"/>
      <c r="W133" s="6"/>
      <c r="X133" s="6"/>
      <c r="Y133" s="6"/>
      <c r="Z133" s="6"/>
      <c r="AA133" s="6"/>
      <c r="AB133" s="6"/>
      <c r="AD133" s="25"/>
    </row>
    <row r="134" spans="2:30" x14ac:dyDescent="0.25">
      <c r="B134" s="11">
        <v>0.8</v>
      </c>
      <c r="C134" s="33"/>
      <c r="D134" s="33"/>
      <c r="E134" s="33">
        <f t="shared" si="17"/>
        <v>71.25348496100743</v>
      </c>
      <c r="F134" s="39"/>
      <c r="G134" s="33"/>
      <c r="H134" s="38">
        <f t="shared" si="18"/>
        <v>28.746515038992577</v>
      </c>
      <c r="I134" s="33"/>
      <c r="J134" s="32"/>
      <c r="K134" s="32"/>
      <c r="L134" s="32">
        <f t="shared" si="16"/>
        <v>100</v>
      </c>
      <c r="V134" s="6"/>
      <c r="W134" s="6"/>
      <c r="X134" s="6"/>
      <c r="Y134" s="6"/>
      <c r="Z134" s="6"/>
      <c r="AA134" s="6"/>
      <c r="AB134" s="6"/>
      <c r="AD134" s="25"/>
    </row>
    <row r="135" spans="2:30" x14ac:dyDescent="0.25">
      <c r="B135" s="11">
        <v>0.85</v>
      </c>
      <c r="C135" s="33"/>
      <c r="D135" s="33"/>
      <c r="E135" s="33">
        <f t="shared" si="17"/>
        <v>71.098516812784084</v>
      </c>
      <c r="F135" s="39"/>
      <c r="G135" s="33"/>
      <c r="H135" s="38">
        <f t="shared" si="18"/>
        <v>28.90148318721592</v>
      </c>
      <c r="I135" s="33"/>
      <c r="J135" s="32"/>
      <c r="K135" s="32"/>
      <c r="L135" s="32">
        <f t="shared" si="16"/>
        <v>100</v>
      </c>
      <c r="V135" s="6"/>
      <c r="W135" s="6"/>
      <c r="X135" s="6"/>
      <c r="Y135" s="6"/>
      <c r="Z135" s="6"/>
      <c r="AA135" s="6"/>
      <c r="AB135" s="6"/>
      <c r="AD135" s="25"/>
    </row>
    <row r="136" spans="2:30" x14ac:dyDescent="0.25">
      <c r="B136" s="11">
        <v>0.9</v>
      </c>
      <c r="C136" s="33"/>
      <c r="D136" s="33"/>
      <c r="E136" s="33">
        <f t="shared" si="17"/>
        <v>71.561223740602514</v>
      </c>
      <c r="F136" s="39"/>
      <c r="G136" s="33"/>
      <c r="H136" s="38">
        <f t="shared" si="18"/>
        <v>28.438776259397482</v>
      </c>
      <c r="I136" s="33"/>
      <c r="J136" s="32"/>
      <c r="K136" s="32"/>
      <c r="L136" s="32">
        <f t="shared" si="16"/>
        <v>100</v>
      </c>
      <c r="V136" s="6"/>
      <c r="W136" s="6"/>
      <c r="X136" s="6"/>
      <c r="Y136" s="6"/>
      <c r="Z136" s="6"/>
      <c r="AA136" s="6"/>
      <c r="AB136" s="6"/>
      <c r="AD136" s="25"/>
    </row>
    <row r="137" spans="2:30" x14ac:dyDescent="0.25">
      <c r="B137" s="11">
        <v>0.95</v>
      </c>
      <c r="C137" s="33"/>
      <c r="D137" s="33"/>
      <c r="E137" s="33">
        <f t="shared" si="17"/>
        <v>71.99600830815946</v>
      </c>
      <c r="F137" s="39"/>
      <c r="G137" s="33"/>
      <c r="H137" s="38">
        <f t="shared" si="18"/>
        <v>28.003991691840547</v>
      </c>
      <c r="I137" s="33"/>
      <c r="J137" s="32"/>
      <c r="K137" s="32"/>
      <c r="L137" s="32">
        <f t="shared" si="16"/>
        <v>100</v>
      </c>
      <c r="V137" s="6"/>
      <c r="W137" s="6"/>
      <c r="X137" s="6"/>
      <c r="Y137" s="6"/>
      <c r="Z137" s="6"/>
      <c r="AA137" s="6"/>
      <c r="AB137" s="6"/>
      <c r="AD137" s="25"/>
    </row>
    <row r="138" spans="2:30" x14ac:dyDescent="0.25">
      <c r="B138" s="11">
        <v>1</v>
      </c>
      <c r="C138" s="33"/>
      <c r="D138" s="33"/>
      <c r="E138" s="33">
        <f t="shared" si="17"/>
        <v>72.093181330343626</v>
      </c>
      <c r="F138" s="39"/>
      <c r="G138" s="33"/>
      <c r="H138" s="38">
        <f t="shared" si="18"/>
        <v>27.906818669656381</v>
      </c>
      <c r="I138" s="33"/>
      <c r="J138" s="32"/>
      <c r="K138" s="32"/>
      <c r="L138" s="32">
        <f t="shared" si="16"/>
        <v>100</v>
      </c>
      <c r="V138" s="6"/>
      <c r="W138" s="6"/>
      <c r="X138" s="6"/>
      <c r="Y138" s="6"/>
      <c r="Z138" s="6"/>
      <c r="AA138" s="6"/>
      <c r="AB138" s="6"/>
      <c r="AD138" s="25"/>
    </row>
    <row r="139" spans="2:30" x14ac:dyDescent="0.25">
      <c r="B139" s="11">
        <v>1.05</v>
      </c>
      <c r="C139" s="33"/>
      <c r="D139" s="33"/>
      <c r="E139" s="33">
        <f t="shared" si="17"/>
        <v>72.469963981884135</v>
      </c>
      <c r="F139" s="39"/>
      <c r="G139" s="33"/>
      <c r="H139" s="38">
        <f t="shared" si="18"/>
        <v>27.530036018115851</v>
      </c>
      <c r="I139" s="33"/>
      <c r="J139" s="32"/>
      <c r="K139" s="32"/>
      <c r="L139" s="32">
        <f t="shared" si="16"/>
        <v>99.999999999999986</v>
      </c>
      <c r="V139" s="6"/>
      <c r="W139" s="6"/>
      <c r="X139" s="6"/>
      <c r="Y139" s="6"/>
      <c r="Z139" s="6"/>
      <c r="AA139" s="6"/>
      <c r="AB139" s="6"/>
      <c r="AD139" s="25"/>
    </row>
    <row r="140" spans="2:30" x14ac:dyDescent="0.25">
      <c r="B140" s="11">
        <v>1.1000000000000001</v>
      </c>
      <c r="C140" s="33"/>
      <c r="D140" s="33"/>
      <c r="E140" s="33">
        <f t="shared" si="17"/>
        <v>72.983852631150427</v>
      </c>
      <c r="F140" s="39"/>
      <c r="G140" s="33"/>
      <c r="H140" s="38">
        <f t="shared" si="18"/>
        <v>27.01614736884958</v>
      </c>
      <c r="I140" s="33"/>
      <c r="J140" s="32"/>
      <c r="K140" s="32"/>
      <c r="L140" s="32">
        <f t="shared" si="16"/>
        <v>100</v>
      </c>
      <c r="V140" s="6"/>
      <c r="W140" s="6"/>
      <c r="X140" s="6"/>
      <c r="Y140" s="6"/>
      <c r="Z140" s="6"/>
      <c r="AA140" s="6"/>
      <c r="AB140" s="6"/>
      <c r="AD140" s="25"/>
    </row>
    <row r="141" spans="2:30" x14ac:dyDescent="0.25">
      <c r="B141" s="11">
        <v>1.1499999999999999</v>
      </c>
      <c r="C141" s="33"/>
      <c r="D141" s="33"/>
      <c r="E141" s="33">
        <f t="shared" si="17"/>
        <v>72.994030563641928</v>
      </c>
      <c r="F141" s="39"/>
      <c r="G141" s="33"/>
      <c r="H141" s="38">
        <f t="shared" si="18"/>
        <v>27.005969436358072</v>
      </c>
      <c r="I141" s="33"/>
      <c r="J141" s="32"/>
      <c r="K141" s="32"/>
      <c r="L141" s="32">
        <f t="shared" si="16"/>
        <v>100</v>
      </c>
      <c r="V141" s="6"/>
      <c r="W141" s="6"/>
      <c r="X141" s="6"/>
      <c r="Y141" s="6"/>
      <c r="Z141" s="6"/>
      <c r="AA141" s="6"/>
      <c r="AB141" s="6"/>
      <c r="AD141" s="25"/>
    </row>
    <row r="142" spans="2:30" x14ac:dyDescent="0.25">
      <c r="B142" s="11">
        <v>1.2</v>
      </c>
      <c r="C142" s="33"/>
      <c r="D142" s="33"/>
      <c r="E142" s="33">
        <f t="shared" si="17"/>
        <v>72.676580686343357</v>
      </c>
      <c r="F142" s="39"/>
      <c r="G142" s="33"/>
      <c r="H142" s="38">
        <f t="shared" si="18"/>
        <v>27.32341931365665</v>
      </c>
      <c r="I142" s="33"/>
      <c r="J142" s="32"/>
      <c r="K142" s="32"/>
      <c r="L142" s="32">
        <f t="shared" si="16"/>
        <v>100</v>
      </c>
      <c r="V142" s="6"/>
      <c r="W142" s="6"/>
      <c r="X142" s="6"/>
      <c r="Y142" s="6"/>
      <c r="Z142" s="6"/>
      <c r="AA142" s="6"/>
      <c r="AB142" s="6"/>
      <c r="AD142" s="25"/>
    </row>
    <row r="143" spans="2:30" x14ac:dyDescent="0.25">
      <c r="B143" s="11">
        <v>1.25</v>
      </c>
      <c r="C143" s="33"/>
      <c r="D143" s="33"/>
      <c r="E143" s="33">
        <f t="shared" si="17"/>
        <v>73.601866847012033</v>
      </c>
      <c r="F143" s="39"/>
      <c r="G143" s="33"/>
      <c r="H143" s="38">
        <f t="shared" si="18"/>
        <v>26.39813315298797</v>
      </c>
      <c r="I143" s="33"/>
      <c r="J143" s="32"/>
      <c r="K143" s="32"/>
      <c r="L143" s="32">
        <f t="shared" si="16"/>
        <v>100</v>
      </c>
      <c r="V143" s="6"/>
      <c r="W143" s="6"/>
      <c r="X143" s="6"/>
      <c r="Y143" s="6"/>
      <c r="Z143" s="6"/>
      <c r="AA143" s="6"/>
      <c r="AB143" s="6"/>
      <c r="AD143" s="25"/>
    </row>
    <row r="144" spans="2:30" x14ac:dyDescent="0.25">
      <c r="B144" s="11">
        <v>1.3</v>
      </c>
      <c r="C144" s="33"/>
      <c r="D144" s="33"/>
      <c r="E144" s="33">
        <f t="shared" si="17"/>
        <v>73.52594253466134</v>
      </c>
      <c r="F144" s="39"/>
      <c r="G144" s="33"/>
      <c r="H144" s="38">
        <f t="shared" si="18"/>
        <v>26.474057465338671</v>
      </c>
      <c r="I144" s="33"/>
      <c r="J144" s="32"/>
      <c r="K144" s="32"/>
      <c r="L144" s="32">
        <f t="shared" si="16"/>
        <v>100.00000000000001</v>
      </c>
      <c r="V144" s="6"/>
      <c r="W144" s="6"/>
      <c r="X144" s="6"/>
      <c r="Y144" s="6"/>
      <c r="Z144" s="6"/>
      <c r="AA144" s="6"/>
      <c r="AB144" s="6"/>
      <c r="AD144" s="25"/>
    </row>
    <row r="145" spans="2:30" x14ac:dyDescent="0.25">
      <c r="B145" s="10">
        <v>1.35</v>
      </c>
      <c r="C145" s="33"/>
      <c r="D145" s="33"/>
      <c r="E145" s="33">
        <f t="shared" si="17"/>
        <v>73.62401406385456</v>
      </c>
      <c r="F145" s="39"/>
      <c r="G145" s="33"/>
      <c r="H145" s="38">
        <f t="shared" si="18"/>
        <v>26.375985936145437</v>
      </c>
      <c r="I145" s="33"/>
      <c r="J145" s="32"/>
      <c r="K145" s="32"/>
      <c r="L145" s="32">
        <f t="shared" si="16"/>
        <v>100</v>
      </c>
      <c r="V145" s="6"/>
      <c r="W145" s="6"/>
      <c r="X145" s="6"/>
      <c r="Y145" s="6"/>
      <c r="Z145" s="6"/>
      <c r="AA145" s="6"/>
      <c r="AB145" s="6"/>
      <c r="AD145" s="25"/>
    </row>
    <row r="146" spans="2:30" x14ac:dyDescent="0.25">
      <c r="B146" s="8">
        <v>1.4</v>
      </c>
      <c r="C146" s="33"/>
      <c r="D146" s="33"/>
      <c r="E146" s="33">
        <f t="shared" si="17"/>
        <v>75.377651393180528</v>
      </c>
      <c r="F146" s="39"/>
      <c r="G146" s="33"/>
      <c r="H146" s="38">
        <f t="shared" si="18"/>
        <v>24.622348606819479</v>
      </c>
      <c r="I146" s="33"/>
      <c r="J146" s="32"/>
      <c r="K146" s="32"/>
      <c r="L146" s="32">
        <f t="shared" si="16"/>
        <v>100</v>
      </c>
      <c r="V146" s="6"/>
      <c r="W146" s="6"/>
      <c r="X146" s="6"/>
      <c r="Y146" s="6"/>
      <c r="Z146" s="6"/>
      <c r="AA146" s="6"/>
      <c r="AB146" s="6"/>
      <c r="AD146" s="25"/>
    </row>
    <row r="147" spans="2:30" x14ac:dyDescent="0.25">
      <c r="B147" s="8">
        <v>1.45</v>
      </c>
      <c r="C147" s="33"/>
      <c r="D147" s="33"/>
      <c r="E147" s="33"/>
      <c r="F147" s="39"/>
      <c r="G147" s="33"/>
      <c r="H147" s="38"/>
      <c r="I147" s="33"/>
      <c r="J147" s="32"/>
      <c r="K147" s="32"/>
      <c r="L147" s="32">
        <f t="shared" si="16"/>
        <v>0</v>
      </c>
      <c r="V147" s="6"/>
      <c r="W147" s="6"/>
      <c r="X147" s="6"/>
      <c r="Y147" s="6"/>
      <c r="Z147" s="6"/>
      <c r="AA147" s="6"/>
      <c r="AB147" s="6"/>
      <c r="AD147" s="25"/>
    </row>
    <row r="148" spans="2:30" x14ac:dyDescent="0.25">
      <c r="B148" s="7">
        <v>1.5</v>
      </c>
      <c r="C148" s="33"/>
      <c r="D148" s="33"/>
      <c r="E148" s="33"/>
      <c r="F148" s="39"/>
      <c r="G148" s="33"/>
      <c r="H148" s="38"/>
      <c r="I148" s="33"/>
      <c r="J148" s="32"/>
      <c r="K148" s="32"/>
      <c r="L148" s="32">
        <f t="shared" si="16"/>
        <v>0</v>
      </c>
      <c r="V148" s="6"/>
      <c r="W148" s="6"/>
      <c r="X148" s="6"/>
      <c r="Y148" s="6"/>
      <c r="Z148" s="6"/>
      <c r="AA148" s="6"/>
      <c r="AB148" s="6"/>
      <c r="AD148" s="25"/>
    </row>
    <row r="149" spans="2:30" x14ac:dyDescent="0.25">
      <c r="B149" s="8">
        <v>1.55</v>
      </c>
      <c r="C149" s="33"/>
      <c r="D149" s="33"/>
      <c r="E149" s="33"/>
      <c r="F149" s="39"/>
      <c r="G149" s="33"/>
      <c r="H149" s="38"/>
      <c r="I149" s="33"/>
      <c r="J149" s="32"/>
      <c r="K149" s="32"/>
      <c r="L149" s="32">
        <f t="shared" si="16"/>
        <v>0</v>
      </c>
      <c r="V149" s="6"/>
      <c r="W149" s="6"/>
      <c r="X149" s="6"/>
      <c r="Y149" s="6"/>
      <c r="Z149" s="6"/>
      <c r="AA149" s="6"/>
      <c r="AB149" s="6"/>
      <c r="AD149" s="25"/>
    </row>
    <row r="150" spans="2:30" x14ac:dyDescent="0.25">
      <c r="B150" s="9">
        <v>1.6</v>
      </c>
      <c r="C150" s="33"/>
      <c r="D150" s="33"/>
      <c r="E150" s="33"/>
      <c r="F150" s="39"/>
      <c r="G150" s="33"/>
      <c r="H150" s="38"/>
      <c r="I150" s="33"/>
      <c r="J150" s="32"/>
      <c r="K150" s="32"/>
      <c r="L150" s="32">
        <f t="shared" si="16"/>
        <v>0</v>
      </c>
      <c r="V150" s="6"/>
      <c r="W150" s="6"/>
      <c r="X150" s="6"/>
      <c r="Y150" s="6"/>
      <c r="Z150" s="6"/>
      <c r="AA150" s="6"/>
      <c r="AB150" s="6"/>
      <c r="AD150" s="25"/>
    </row>
    <row r="151" spans="2:30" x14ac:dyDescent="0.25">
      <c r="B151" s="8">
        <v>1.65</v>
      </c>
      <c r="C151" s="33"/>
      <c r="D151" s="33"/>
      <c r="E151" s="33"/>
      <c r="F151" s="39"/>
      <c r="G151" s="33"/>
      <c r="H151" s="38"/>
      <c r="I151" s="33"/>
      <c r="J151" s="32"/>
      <c r="K151" s="32"/>
      <c r="L151" s="32">
        <f t="shared" si="16"/>
        <v>0</v>
      </c>
      <c r="V151" s="6"/>
      <c r="W151" s="6"/>
      <c r="X151" s="6"/>
      <c r="Y151" s="6"/>
      <c r="Z151" s="6"/>
      <c r="AA151" s="6"/>
      <c r="AB151" s="6"/>
      <c r="AD151" s="25"/>
    </row>
    <row r="152" spans="2:30" x14ac:dyDescent="0.25">
      <c r="B152" s="7">
        <v>1.7</v>
      </c>
      <c r="C152" s="33"/>
      <c r="D152" s="33"/>
      <c r="E152" s="33"/>
      <c r="F152" s="39"/>
      <c r="G152" s="33"/>
      <c r="H152" s="38"/>
      <c r="I152" s="33"/>
      <c r="J152" s="32"/>
      <c r="K152" s="32"/>
      <c r="L152" s="32">
        <f t="shared" si="16"/>
        <v>0</v>
      </c>
      <c r="V152" s="6"/>
      <c r="W152" s="6"/>
      <c r="X152" s="6"/>
      <c r="Y152" s="6"/>
      <c r="Z152" s="6"/>
      <c r="AA152" s="6"/>
      <c r="AB152" s="6"/>
      <c r="AD152" s="25"/>
    </row>
    <row r="153" spans="2:30" x14ac:dyDescent="0.25">
      <c r="B153" s="7">
        <v>1.75</v>
      </c>
      <c r="C153" s="33"/>
      <c r="D153" s="33"/>
      <c r="E153" s="33"/>
      <c r="F153" s="39"/>
      <c r="G153" s="33"/>
      <c r="H153" s="38"/>
      <c r="I153" s="33"/>
      <c r="J153" s="32"/>
      <c r="K153" s="32"/>
      <c r="L153" s="32">
        <f t="shared" si="16"/>
        <v>0</v>
      </c>
      <c r="V153" s="6"/>
      <c r="W153" s="6"/>
      <c r="X153" s="6"/>
      <c r="Y153" s="6"/>
      <c r="Z153" s="6"/>
      <c r="AA153" s="6"/>
      <c r="AB153" s="6"/>
      <c r="AD153" s="25"/>
    </row>
    <row r="154" spans="2:30" x14ac:dyDescent="0.25">
      <c r="B154" s="7">
        <v>1.8</v>
      </c>
      <c r="C154" s="33"/>
      <c r="D154" s="33"/>
      <c r="E154" s="33"/>
      <c r="F154" s="39"/>
      <c r="G154" s="33"/>
      <c r="H154" s="38"/>
      <c r="I154" s="33"/>
      <c r="J154" s="32"/>
      <c r="K154" s="32"/>
      <c r="L154" s="32">
        <f t="shared" si="16"/>
        <v>0</v>
      </c>
      <c r="V154" s="6"/>
      <c r="W154" s="6"/>
      <c r="X154" s="6"/>
      <c r="Y154" s="6"/>
      <c r="Z154" s="6"/>
      <c r="AA154" s="6"/>
      <c r="AB154" s="6"/>
      <c r="AD154" s="25"/>
    </row>
    <row r="155" spans="2:30" ht="13" thickBot="1" x14ac:dyDescent="0.3">
      <c r="B155" s="4">
        <v>1.85</v>
      </c>
      <c r="C155" s="37"/>
      <c r="D155" s="35"/>
      <c r="E155" s="35"/>
      <c r="F155" s="36"/>
      <c r="G155" s="35"/>
      <c r="H155" s="34"/>
      <c r="I155" s="33"/>
      <c r="J155" s="32"/>
      <c r="K155" s="32"/>
      <c r="L155" s="32">
        <f t="shared" si="16"/>
        <v>0</v>
      </c>
      <c r="V155" s="6"/>
      <c r="W155" s="6"/>
      <c r="X155" s="6"/>
      <c r="Y155" s="6"/>
      <c r="Z155" s="6"/>
      <c r="AA155" s="6"/>
      <c r="AB155" s="6"/>
      <c r="AD155" s="25"/>
    </row>
    <row r="156" spans="2:30" x14ac:dyDescent="0.25">
      <c r="V156" s="6"/>
      <c r="W156" s="6"/>
      <c r="X156" s="6"/>
      <c r="Y156" s="6"/>
      <c r="Z156" s="6"/>
      <c r="AA156" s="6"/>
      <c r="AB156" s="6"/>
      <c r="AD156" s="25"/>
    </row>
    <row r="157" spans="2:30" x14ac:dyDescent="0.25">
      <c r="V157" s="6"/>
      <c r="W157" s="6"/>
      <c r="X157" s="6"/>
      <c r="Y157" s="6"/>
      <c r="Z157" s="6"/>
      <c r="AA157" s="6"/>
      <c r="AB157" s="6"/>
      <c r="AD157" s="25"/>
    </row>
    <row r="158" spans="2:30" x14ac:dyDescent="0.25">
      <c r="V158" s="6"/>
      <c r="W158" s="6"/>
      <c r="X158" s="6"/>
      <c r="Y158" s="6"/>
      <c r="Z158" s="6"/>
      <c r="AA158" s="6"/>
      <c r="AB158" s="6"/>
      <c r="AD158" s="25"/>
    </row>
    <row r="159" spans="2:30" x14ac:dyDescent="0.25">
      <c r="V159" s="6"/>
      <c r="W159" s="6"/>
      <c r="X159" s="6"/>
      <c r="Y159" s="6"/>
      <c r="Z159" s="6"/>
      <c r="AA159" s="6"/>
      <c r="AB159" s="6"/>
      <c r="AD159" s="25"/>
    </row>
    <row r="160" spans="2:30" ht="12.75" customHeight="1" x14ac:dyDescent="0.25">
      <c r="C160" s="31"/>
      <c r="D160" s="31"/>
      <c r="E160" s="31"/>
    </row>
    <row r="162" spans="1:21" x14ac:dyDescent="0.25">
      <c r="B162" s="25"/>
      <c r="C162" s="25"/>
      <c r="D162" s="25"/>
      <c r="E162" s="25"/>
      <c r="F162" s="25"/>
      <c r="G162" s="25"/>
      <c r="H162" s="25"/>
      <c r="I162" s="25"/>
      <c r="N162" s="25"/>
      <c r="O162" s="25"/>
      <c r="P162" s="25"/>
      <c r="Q162" s="25"/>
      <c r="R162" s="25"/>
      <c r="S162" s="25"/>
      <c r="T162" s="25"/>
      <c r="U162" s="25"/>
    </row>
    <row r="163" spans="1:21" ht="13" thickBot="1" x14ac:dyDescent="0.3">
      <c r="A163" s="24"/>
      <c r="B163" s="25"/>
      <c r="C163" s="25"/>
      <c r="D163" s="25"/>
      <c r="E163" s="25"/>
      <c r="F163" s="25"/>
      <c r="G163" s="25"/>
      <c r="H163" s="25"/>
      <c r="I163" s="25"/>
      <c r="N163" s="25"/>
      <c r="O163" s="25"/>
      <c r="P163" s="25"/>
      <c r="Q163" s="25"/>
      <c r="R163" s="25"/>
      <c r="S163" s="25"/>
      <c r="T163" s="25"/>
      <c r="U163" s="25"/>
    </row>
    <row r="164" spans="1:21" ht="13" x14ac:dyDescent="0.3">
      <c r="A164" s="24"/>
      <c r="B164" s="262" t="s">
        <v>47</v>
      </c>
      <c r="C164" s="263"/>
      <c r="D164" s="269" t="s">
        <v>23</v>
      </c>
      <c r="E164" s="270"/>
      <c r="F164" s="18"/>
      <c r="G164" s="18"/>
      <c r="H164" s="19"/>
      <c r="I164" s="25"/>
      <c r="R164" s="25"/>
      <c r="S164" s="25"/>
      <c r="T164" s="25"/>
      <c r="U164" s="25"/>
    </row>
    <row r="165" spans="1:21" ht="15" thickBot="1" x14ac:dyDescent="0.4">
      <c r="A165" s="24"/>
      <c r="B165" s="30" t="s">
        <v>22</v>
      </c>
      <c r="C165" s="29" t="s">
        <v>21</v>
      </c>
      <c r="D165" s="279"/>
      <c r="E165" s="280"/>
      <c r="F165" s="28"/>
      <c r="G165" s="27"/>
      <c r="I165" s="25"/>
      <c r="R165" s="25"/>
      <c r="S165" s="25"/>
      <c r="T165" s="25"/>
      <c r="U165" s="25"/>
    </row>
    <row r="166" spans="1:21" x14ac:dyDescent="0.25">
      <c r="A166" s="24"/>
      <c r="B166" s="23"/>
      <c r="C166" s="26"/>
      <c r="E166" s="25"/>
      <c r="G166" s="25"/>
      <c r="I166" s="25"/>
      <c r="R166" s="25"/>
      <c r="S166" s="25"/>
      <c r="T166" s="25"/>
      <c r="U166" s="25"/>
    </row>
    <row r="167" spans="1:21" x14ac:dyDescent="0.25">
      <c r="A167" s="24"/>
      <c r="B167" s="23"/>
      <c r="C167" s="22"/>
    </row>
    <row r="168" spans="1:21" x14ac:dyDescent="0.25">
      <c r="A168" s="24"/>
      <c r="B168" s="23"/>
      <c r="C168" s="22"/>
    </row>
    <row r="169" spans="1:21" x14ac:dyDescent="0.25">
      <c r="A169" s="24"/>
      <c r="B169" s="23"/>
      <c r="C169" s="22"/>
    </row>
    <row r="170" spans="1:21" x14ac:dyDescent="0.25">
      <c r="A170" s="24"/>
      <c r="B170" s="23"/>
      <c r="C170" s="22"/>
    </row>
    <row r="171" spans="1:21" x14ac:dyDescent="0.25">
      <c r="B171" s="23"/>
      <c r="C171" s="22"/>
    </row>
    <row r="172" spans="1:21" x14ac:dyDescent="0.25">
      <c r="B172" s="23"/>
      <c r="C172" s="22"/>
    </row>
    <row r="173" spans="1:21" x14ac:dyDescent="0.25">
      <c r="B173" s="23"/>
      <c r="C173" s="22"/>
    </row>
    <row r="174" spans="1:21" x14ac:dyDescent="0.25">
      <c r="B174" s="23"/>
      <c r="C174" s="22"/>
    </row>
    <row r="175" spans="1:21" ht="13" thickBot="1" x14ac:dyDescent="0.3">
      <c r="B175" s="23"/>
      <c r="C175" s="22"/>
    </row>
    <row r="176" spans="1:21" ht="13" x14ac:dyDescent="0.3">
      <c r="B176" s="23"/>
      <c r="C176" s="22"/>
      <c r="D176" s="269" t="s">
        <v>20</v>
      </c>
      <c r="E176" s="270"/>
      <c r="H176" s="19"/>
    </row>
    <row r="177" spans="2:5" ht="13" thickBot="1" x14ac:dyDescent="0.3">
      <c r="B177" s="23"/>
      <c r="C177" s="22"/>
      <c r="D177" s="279"/>
      <c r="E177" s="280"/>
    </row>
    <row r="178" spans="2:5" x14ac:dyDescent="0.25">
      <c r="B178" s="23"/>
      <c r="C178" s="22"/>
    </row>
    <row r="179" spans="2:5" x14ac:dyDescent="0.25">
      <c r="B179" s="23"/>
      <c r="C179" s="22"/>
    </row>
    <row r="180" spans="2:5" x14ac:dyDescent="0.25">
      <c r="B180" s="23"/>
      <c r="C180" s="22"/>
    </row>
    <row r="181" spans="2:5" x14ac:dyDescent="0.25">
      <c r="B181" s="23"/>
      <c r="C181" s="22"/>
    </row>
    <row r="182" spans="2:5" x14ac:dyDescent="0.25">
      <c r="B182" s="23"/>
      <c r="C182" s="22"/>
    </row>
    <row r="183" spans="2:5" x14ac:dyDescent="0.25">
      <c r="B183" s="23"/>
      <c r="C183" s="22"/>
    </row>
    <row r="184" spans="2:5" x14ac:dyDescent="0.25">
      <c r="B184" s="23"/>
      <c r="C184" s="22"/>
    </row>
    <row r="185" spans="2:5" x14ac:dyDescent="0.25">
      <c r="B185" s="23"/>
      <c r="C185" s="22"/>
    </row>
    <row r="186" spans="2:5" x14ac:dyDescent="0.25">
      <c r="B186" s="23"/>
      <c r="C186" s="22"/>
    </row>
    <row r="187" spans="2:5" x14ac:dyDescent="0.25">
      <c r="B187" s="23"/>
      <c r="C187" s="22"/>
    </row>
    <row r="188" spans="2:5" x14ac:dyDescent="0.25">
      <c r="B188" s="23"/>
      <c r="C188" s="22"/>
    </row>
    <row r="189" spans="2:5" x14ac:dyDescent="0.25">
      <c r="B189" s="23"/>
      <c r="C189" s="22"/>
    </row>
    <row r="190" spans="2:5" x14ac:dyDescent="0.25">
      <c r="B190" s="23"/>
      <c r="C190" s="22"/>
    </row>
    <row r="191" spans="2:5" ht="13" thickBot="1" x14ac:dyDescent="0.3">
      <c r="B191" s="21"/>
      <c r="C191" s="20"/>
    </row>
    <row r="199" spans="2:10" ht="13" x14ac:dyDescent="0.3">
      <c r="J199" s="19"/>
    </row>
    <row r="203" spans="2:10" ht="13.5" thickBot="1" x14ac:dyDescent="0.3">
      <c r="B203" s="18"/>
    </row>
    <row r="204" spans="2:10" ht="13.5" thickBot="1" x14ac:dyDescent="0.3">
      <c r="B204" s="17" t="s">
        <v>19</v>
      </c>
      <c r="C204" s="16" t="s">
        <v>18</v>
      </c>
      <c r="D204" s="16" t="s">
        <v>17</v>
      </c>
      <c r="E204" s="15" t="s">
        <v>16</v>
      </c>
      <c r="G204" s="14" t="s">
        <v>15</v>
      </c>
    </row>
    <row r="205" spans="2:10" x14ac:dyDescent="0.25">
      <c r="B205" s="13">
        <v>0.55000000000000004</v>
      </c>
      <c r="C205" s="6">
        <f t="shared" ref="C205:C231" si="19">B205/(B205+$I$12*4.76)</f>
        <v>1.3411363082175082E-2</v>
      </c>
      <c r="D205" s="6">
        <f t="shared" ref="D205:D231" si="20">$I$12/(B205+$I$12*4.76)</f>
        <v>0.20726652036088761</v>
      </c>
      <c r="E205" s="5">
        <f t="shared" ref="E205:E231" si="21">D205*3.76</f>
        <v>0.77932211655693739</v>
      </c>
      <c r="G205" s="1">
        <f t="shared" ref="G205:G231" si="22">D205/C205</f>
        <v>15.454545454545453</v>
      </c>
    </row>
    <row r="206" spans="2:10" x14ac:dyDescent="0.25">
      <c r="B206" s="12">
        <v>0.6</v>
      </c>
      <c r="C206" s="6">
        <f t="shared" si="19"/>
        <v>1.4612761811982464E-2</v>
      </c>
      <c r="D206" s="6">
        <f t="shared" si="20"/>
        <v>0.20701412566975158</v>
      </c>
      <c r="E206" s="5">
        <f t="shared" si="21"/>
        <v>0.77837311251826591</v>
      </c>
      <c r="G206" s="1">
        <f t="shared" si="22"/>
        <v>14.166666666666668</v>
      </c>
    </row>
    <row r="207" spans="2:10" x14ac:dyDescent="0.25">
      <c r="B207" s="12">
        <v>0.65</v>
      </c>
      <c r="C207" s="6">
        <f t="shared" si="19"/>
        <v>1.5811238141571395E-2</v>
      </c>
      <c r="D207" s="6">
        <f t="shared" si="20"/>
        <v>0.2067623449282413</v>
      </c>
      <c r="E207" s="5">
        <f t="shared" si="21"/>
        <v>0.77742641693018721</v>
      </c>
      <c r="G207" s="1">
        <f t="shared" si="22"/>
        <v>13.076923076923075</v>
      </c>
    </row>
    <row r="208" spans="2:10" x14ac:dyDescent="0.25">
      <c r="B208" s="12">
        <v>0.7</v>
      </c>
      <c r="C208" s="6">
        <f t="shared" si="19"/>
        <v>1.7006802721088433E-2</v>
      </c>
      <c r="D208" s="6">
        <f t="shared" si="20"/>
        <v>0.20651117589893098</v>
      </c>
      <c r="E208" s="5">
        <f t="shared" si="21"/>
        <v>0.77648202137998046</v>
      </c>
      <c r="G208" s="1">
        <f t="shared" si="22"/>
        <v>12.142857142857142</v>
      </c>
    </row>
    <row r="209" spans="2:7" x14ac:dyDescent="0.25">
      <c r="B209" s="11">
        <v>0.75</v>
      </c>
      <c r="C209" s="6">
        <f t="shared" si="19"/>
        <v>1.8199466148992961E-2</v>
      </c>
      <c r="D209" s="6">
        <f t="shared" si="20"/>
        <v>0.20626061635525358</v>
      </c>
      <c r="E209" s="5">
        <f t="shared" si="21"/>
        <v>0.77553991749575346</v>
      </c>
      <c r="G209" s="1">
        <f t="shared" si="22"/>
        <v>11.333333333333334</v>
      </c>
    </row>
    <row r="210" spans="2:7" x14ac:dyDescent="0.25">
      <c r="B210" s="11">
        <v>0.8</v>
      </c>
      <c r="C210" s="6">
        <f t="shared" si="19"/>
        <v>1.9389238972370337E-2</v>
      </c>
      <c r="D210" s="6">
        <f t="shared" si="20"/>
        <v>0.20601066408143481</v>
      </c>
      <c r="E210" s="5">
        <f t="shared" si="21"/>
        <v>0.7746000969461948</v>
      </c>
      <c r="G210" s="1">
        <f t="shared" si="22"/>
        <v>10.625</v>
      </c>
    </row>
    <row r="211" spans="2:7" x14ac:dyDescent="0.25">
      <c r="B211" s="11">
        <v>0.85</v>
      </c>
      <c r="C211" s="6">
        <f t="shared" si="19"/>
        <v>2.0576131687242798E-2</v>
      </c>
      <c r="D211" s="6">
        <f t="shared" si="20"/>
        <v>0.20576131687242796</v>
      </c>
      <c r="E211" s="5">
        <f t="shared" si="21"/>
        <v>0.77366255144032914</v>
      </c>
      <c r="G211" s="1">
        <f t="shared" si="22"/>
        <v>9.9999999999999982</v>
      </c>
    </row>
    <row r="212" spans="2:7" x14ac:dyDescent="0.25">
      <c r="B212" s="11">
        <v>0.9</v>
      </c>
      <c r="C212" s="6">
        <f t="shared" si="19"/>
        <v>2.1760154738878143E-2</v>
      </c>
      <c r="D212" s="6">
        <f t="shared" si="20"/>
        <v>0.20551257253384914</v>
      </c>
      <c r="E212" s="5">
        <f t="shared" si="21"/>
        <v>0.77272727272727271</v>
      </c>
      <c r="G212" s="1">
        <f t="shared" si="22"/>
        <v>9.4444444444444446</v>
      </c>
    </row>
    <row r="213" spans="2:7" x14ac:dyDescent="0.25">
      <c r="B213" s="11">
        <v>0.95</v>
      </c>
      <c r="C213" s="6">
        <f t="shared" si="19"/>
        <v>2.2941318522096108E-2</v>
      </c>
      <c r="D213" s="6">
        <f t="shared" si="20"/>
        <v>0.20526442888191257</v>
      </c>
      <c r="E213" s="5">
        <f t="shared" si="21"/>
        <v>0.77179425259599121</v>
      </c>
      <c r="G213" s="1">
        <f t="shared" si="22"/>
        <v>8.9473684210526319</v>
      </c>
    </row>
    <row r="214" spans="2:7" x14ac:dyDescent="0.25">
      <c r="B214" s="11">
        <v>1</v>
      </c>
      <c r="C214" s="6">
        <f t="shared" si="19"/>
        <v>2.4119633381572598E-2</v>
      </c>
      <c r="D214" s="6">
        <f t="shared" si="20"/>
        <v>0.2050168837433671</v>
      </c>
      <c r="E214" s="5">
        <f t="shared" si="21"/>
        <v>0.77086348287506024</v>
      </c>
      <c r="G214" s="1">
        <f t="shared" si="22"/>
        <v>8.5</v>
      </c>
    </row>
    <row r="215" spans="2:7" x14ac:dyDescent="0.25">
      <c r="B215" s="11">
        <v>1.05</v>
      </c>
      <c r="C215" s="6">
        <f t="shared" si="19"/>
        <v>2.5295109612141656E-2</v>
      </c>
      <c r="D215" s="6">
        <f t="shared" si="20"/>
        <v>0.20476993495543244</v>
      </c>
      <c r="E215" s="5">
        <f t="shared" si="21"/>
        <v>0.76993495543242596</v>
      </c>
      <c r="G215" s="1">
        <f t="shared" si="22"/>
        <v>8.0952380952380949</v>
      </c>
    </row>
    <row r="216" spans="2:7" x14ac:dyDescent="0.25">
      <c r="B216" s="11">
        <v>1.1000000000000001</v>
      </c>
      <c r="C216" s="6">
        <f t="shared" si="19"/>
        <v>2.6467757459095284E-2</v>
      </c>
      <c r="D216" s="6">
        <f t="shared" si="20"/>
        <v>0.20452358036573628</v>
      </c>
      <c r="E216" s="5">
        <f t="shared" si="21"/>
        <v>0.76900866217516839</v>
      </c>
      <c r="G216" s="1">
        <f t="shared" si="22"/>
        <v>7.7272727272727275</v>
      </c>
    </row>
    <row r="217" spans="2:7" x14ac:dyDescent="0.25">
      <c r="B217" s="11">
        <v>1.1499999999999999</v>
      </c>
      <c r="C217" s="6">
        <f t="shared" si="19"/>
        <v>2.7637587118481133E-2</v>
      </c>
      <c r="D217" s="6">
        <f t="shared" si="20"/>
        <v>0.20427781783225188</v>
      </c>
      <c r="E217" s="5">
        <f t="shared" si="21"/>
        <v>0.76808459504926707</v>
      </c>
      <c r="G217" s="1">
        <f t="shared" si="22"/>
        <v>7.3913043478260878</v>
      </c>
    </row>
    <row r="218" spans="2:7" x14ac:dyDescent="0.25">
      <c r="B218" s="11">
        <v>1.2</v>
      </c>
      <c r="C218" s="6">
        <f t="shared" si="19"/>
        <v>2.8804608737397978E-2</v>
      </c>
      <c r="D218" s="6">
        <f t="shared" si="20"/>
        <v>0.20403264522323569</v>
      </c>
      <c r="E218" s="5">
        <f t="shared" si="21"/>
        <v>0.76716274603936618</v>
      </c>
      <c r="G218" s="1">
        <f t="shared" si="22"/>
        <v>7.0833333333333339</v>
      </c>
    </row>
    <row r="219" spans="2:7" x14ac:dyDescent="0.25">
      <c r="B219" s="11">
        <v>1.25</v>
      </c>
      <c r="C219" s="6">
        <f t="shared" si="19"/>
        <v>2.9968832414289139E-2</v>
      </c>
      <c r="D219" s="6">
        <f t="shared" si="20"/>
        <v>0.20378806041716616</v>
      </c>
      <c r="E219" s="5">
        <f t="shared" si="21"/>
        <v>0.76624310716854471</v>
      </c>
      <c r="G219" s="1">
        <f t="shared" si="22"/>
        <v>6.8000000000000007</v>
      </c>
    </row>
    <row r="220" spans="2:7" x14ac:dyDescent="0.25">
      <c r="B220" s="11">
        <v>1.3</v>
      </c>
      <c r="C220" s="6">
        <f t="shared" si="19"/>
        <v>3.1130268199233719E-2</v>
      </c>
      <c r="D220" s="6">
        <f t="shared" si="20"/>
        <v>0.20354406130268199</v>
      </c>
      <c r="E220" s="5">
        <f t="shared" si="21"/>
        <v>0.7653256704980842</v>
      </c>
      <c r="G220" s="1">
        <f t="shared" si="22"/>
        <v>6.5384615384615374</v>
      </c>
    </row>
    <row r="221" spans="2:7" x14ac:dyDescent="0.25">
      <c r="B221" s="10">
        <v>1.35</v>
      </c>
      <c r="C221" s="6">
        <f t="shared" si="19"/>
        <v>3.228892609423583E-2</v>
      </c>
      <c r="D221" s="6">
        <f t="shared" si="20"/>
        <v>0.20330064577852186</v>
      </c>
      <c r="E221" s="5">
        <f t="shared" si="21"/>
        <v>0.76441042812724214</v>
      </c>
      <c r="G221" s="1">
        <f t="shared" si="22"/>
        <v>6.2962962962962949</v>
      </c>
    </row>
    <row r="222" spans="2:7" x14ac:dyDescent="0.25">
      <c r="B222" s="8">
        <v>1.4</v>
      </c>
      <c r="C222" s="6">
        <f t="shared" si="19"/>
        <v>3.3444816053511704E-2</v>
      </c>
      <c r="D222" s="6">
        <f t="shared" si="20"/>
        <v>0.20305781175346393</v>
      </c>
      <c r="E222" s="5">
        <f t="shared" si="21"/>
        <v>0.76349737219302438</v>
      </c>
      <c r="G222" s="1">
        <f t="shared" si="22"/>
        <v>6.0714285714285721</v>
      </c>
    </row>
    <row r="223" spans="2:7" x14ac:dyDescent="0.25">
      <c r="B223" s="8">
        <v>1.45</v>
      </c>
      <c r="C223" s="6">
        <f t="shared" si="19"/>
        <v>3.4597947983774753E-2</v>
      </c>
      <c r="D223" s="6">
        <f t="shared" si="20"/>
        <v>0.20281555714626578</v>
      </c>
      <c r="E223" s="5">
        <f t="shared" si="21"/>
        <v>0.76258649486995933</v>
      </c>
      <c r="G223" s="1">
        <f t="shared" si="22"/>
        <v>5.8620689655172411</v>
      </c>
    </row>
    <row r="224" spans="2:7" x14ac:dyDescent="0.25">
      <c r="B224" s="7">
        <v>1.5</v>
      </c>
      <c r="C224" s="6">
        <f t="shared" si="19"/>
        <v>3.5748331744518587E-2</v>
      </c>
      <c r="D224" s="6">
        <f t="shared" si="20"/>
        <v>0.20257387988560532</v>
      </c>
      <c r="E224" s="5">
        <f t="shared" si="21"/>
        <v>0.76167778836987599</v>
      </c>
      <c r="G224" s="1">
        <f t="shared" si="22"/>
        <v>5.666666666666667</v>
      </c>
    </row>
    <row r="225" spans="2:7" x14ac:dyDescent="0.25">
      <c r="B225" s="8">
        <v>1.55</v>
      </c>
      <c r="C225" s="6">
        <f t="shared" si="19"/>
        <v>3.689597714829803E-2</v>
      </c>
      <c r="D225" s="6">
        <f t="shared" si="20"/>
        <v>0.20233277791002144</v>
      </c>
      <c r="E225" s="5">
        <f t="shared" si="21"/>
        <v>0.76077124494168058</v>
      </c>
      <c r="G225" s="1">
        <f t="shared" si="22"/>
        <v>5.4838709677419351</v>
      </c>
    </row>
    <row r="226" spans="2:7" x14ac:dyDescent="0.25">
      <c r="B226" s="9">
        <v>1.6</v>
      </c>
      <c r="C226" s="6">
        <f t="shared" si="19"/>
        <v>3.8040893961008085E-2</v>
      </c>
      <c r="D226" s="6">
        <f t="shared" si="20"/>
        <v>0.20209224916785543</v>
      </c>
      <c r="E226" s="5">
        <f t="shared" si="21"/>
        <v>0.75986685687113631</v>
      </c>
      <c r="G226" s="1">
        <f t="shared" si="22"/>
        <v>5.3124999999999991</v>
      </c>
    </row>
    <row r="227" spans="2:7" x14ac:dyDescent="0.25">
      <c r="B227" s="8">
        <v>1.65</v>
      </c>
      <c r="C227" s="6">
        <f t="shared" si="19"/>
        <v>3.9183091902161002E-2</v>
      </c>
      <c r="D227" s="6">
        <f t="shared" si="20"/>
        <v>0.20185229161719306</v>
      </c>
      <c r="E227" s="5">
        <f t="shared" si="21"/>
        <v>0.75896461648064584</v>
      </c>
      <c r="G227" s="1">
        <f t="shared" si="22"/>
        <v>5.1515151515151523</v>
      </c>
    </row>
    <row r="228" spans="2:7" x14ac:dyDescent="0.25">
      <c r="B228" s="7">
        <v>1.7</v>
      </c>
      <c r="C228" s="6">
        <f t="shared" si="19"/>
        <v>4.0322580645161282E-2</v>
      </c>
      <c r="D228" s="6">
        <f t="shared" si="20"/>
        <v>0.20161290322580644</v>
      </c>
      <c r="E228" s="5">
        <f t="shared" si="21"/>
        <v>0.75806451612903214</v>
      </c>
      <c r="G228" s="1">
        <f t="shared" si="22"/>
        <v>5.0000000000000009</v>
      </c>
    </row>
    <row r="229" spans="2:7" x14ac:dyDescent="0.25">
      <c r="B229" s="7">
        <v>1.75</v>
      </c>
      <c r="C229" s="6">
        <f t="shared" si="19"/>
        <v>4.1459369817578771E-2</v>
      </c>
      <c r="D229" s="6">
        <f t="shared" si="20"/>
        <v>0.20137408197109688</v>
      </c>
      <c r="E229" s="5">
        <f t="shared" si="21"/>
        <v>0.75716654821132423</v>
      </c>
      <c r="G229" s="1">
        <f t="shared" si="22"/>
        <v>4.8571428571428568</v>
      </c>
    </row>
    <row r="230" spans="2:7" x14ac:dyDescent="0.25">
      <c r="B230" s="7">
        <v>1.8</v>
      </c>
      <c r="C230" s="6">
        <f t="shared" si="19"/>
        <v>4.2593469001419783E-2</v>
      </c>
      <c r="D230" s="6">
        <f t="shared" si="20"/>
        <v>0.20113582584003786</v>
      </c>
      <c r="E230" s="5">
        <f t="shared" si="21"/>
        <v>0.75627070515854233</v>
      </c>
      <c r="G230" s="1">
        <f t="shared" si="22"/>
        <v>4.7222222222222223</v>
      </c>
    </row>
    <row r="231" spans="2:7" ht="13" thickBot="1" x14ac:dyDescent="0.3">
      <c r="B231" s="4">
        <v>1.85</v>
      </c>
      <c r="C231" s="3">
        <f t="shared" si="19"/>
        <v>4.3724887733396361E-2</v>
      </c>
      <c r="D231" s="3">
        <f t="shared" si="20"/>
        <v>0.20089813282911839</v>
      </c>
      <c r="E231" s="2">
        <f t="shared" si="21"/>
        <v>0.75537697943748516</v>
      </c>
      <c r="G231" s="1">
        <f t="shared" si="22"/>
        <v>4.5945945945945939</v>
      </c>
    </row>
  </sheetData>
  <mergeCells count="20">
    <mergeCell ref="I128:K128"/>
    <mergeCell ref="B164:C164"/>
    <mergeCell ref="D164:E164"/>
    <mergeCell ref="D165:E165"/>
    <mergeCell ref="D176:E176"/>
    <mergeCell ref="D177:E177"/>
    <mergeCell ref="B32:H32"/>
    <mergeCell ref="B64:H64"/>
    <mergeCell ref="B96:G96"/>
    <mergeCell ref="B127:H127"/>
    <mergeCell ref="C128:E128"/>
    <mergeCell ref="F128:H128"/>
    <mergeCell ref="B1:D1"/>
    <mergeCell ref="M1:Q1"/>
    <mergeCell ref="B2:B3"/>
    <mergeCell ref="M2:M3"/>
    <mergeCell ref="R4:R24"/>
    <mergeCell ref="G14:G15"/>
    <mergeCell ref="H21:J21"/>
    <mergeCell ref="H22:H23"/>
  </mergeCells>
  <conditionalFormatting sqref="H4:H6 H16:H20 H26:H30">
    <cfRule type="top10" dxfId="75" priority="14" bottom="1" rank="1"/>
    <cfRule type="top10" dxfId="74" priority="15" rank="1"/>
  </conditionalFormatting>
  <conditionalFormatting sqref="N31">
    <cfRule type="top10" dxfId="73" priority="13" rank="1"/>
  </conditionalFormatting>
  <conditionalFormatting sqref="R34:R58">
    <cfRule type="top10" dxfId="72" priority="10" bottom="1" rank="1"/>
    <cfRule type="top10" dxfId="71" priority="12" rank="1"/>
  </conditionalFormatting>
  <conditionalFormatting sqref="S56:S59 M34:M60">
    <cfRule type="top10" dxfId="70" priority="9" bottom="1" rank="1"/>
    <cfRule type="top10" dxfId="69" priority="11" rank="1"/>
  </conditionalFormatting>
  <conditionalFormatting sqref="R66:R90">
    <cfRule type="top10" dxfId="68" priority="3" bottom="1" rank="1"/>
    <cfRule type="top10" dxfId="67" priority="8" rank="1"/>
  </conditionalFormatting>
  <conditionalFormatting sqref="S88:S91 M66:M92">
    <cfRule type="top10" dxfId="66" priority="4" bottom="1" rank="1"/>
    <cfRule type="top10" dxfId="65" priority="7" rank="1"/>
  </conditionalFormatting>
  <conditionalFormatting sqref="T88:T92 H66:H88">
    <cfRule type="top10" dxfId="64" priority="5" bottom="1" rank="1"/>
    <cfRule type="top10" dxfId="63" priority="6" rank="1"/>
  </conditionalFormatting>
  <conditionalFormatting sqref="T56:T60 H34:H57">
    <cfRule type="top10" dxfId="62" priority="1" bottom="1" rank="1"/>
    <cfRule type="top10" dxfId="61" priority="2" rank="1"/>
  </conditionalFormatting>
  <conditionalFormatting sqref="K25:K30">
    <cfRule type="top10" dxfId="60" priority="16" rank="1"/>
  </conditionalFormatting>
  <conditionalFormatting sqref="K25:K28">
    <cfRule type="top10" dxfId="59" priority="17" bottom="1" rank="1"/>
  </conditionalFormatting>
  <conditionalFormatting sqref="L25:L29">
    <cfRule type="top10" dxfId="58" priority="18" rank="1"/>
    <cfRule type="top10" dxfId="57" priority="19" bottom="1" rank="1"/>
    <cfRule type="top10" dxfId="56" priority="20" bottom="1" rank="1"/>
    <cfRule type="top10" dxfId="55" priority="21" rank="1"/>
  </conditionalFormatting>
  <conditionalFormatting sqref="H26:J30 H16:H20 H4:H6">
    <cfRule type="top10" dxfId="54" priority="22" bottom="1" rank="1"/>
    <cfRule type="top10" dxfId="53" priority="23" rank="1"/>
  </conditionalFormatting>
  <conditionalFormatting sqref="H26:J30 H16:H20 H4:H6">
    <cfRule type="top10" dxfId="52" priority="24" percent="1" bottom="1" rank="1"/>
    <cfRule type="top10" dxfId="51" priority="25" rank="1"/>
  </conditionalFormatting>
  <conditionalFormatting sqref="I26:I29">
    <cfRule type="top10" dxfId="50" priority="26" rank="1"/>
    <cfRule type="top10" dxfId="49" priority="27" bottom="1" rank="1"/>
    <cfRule type="top10" dxfId="48" priority="28" bottom="1" rank="1"/>
    <cfRule type="top10" dxfId="47" priority="29" rank="1"/>
  </conditionalFormatting>
  <conditionalFormatting sqref="J26:J30">
    <cfRule type="top10" dxfId="46" priority="30" bottom="1" rank="1"/>
    <cfRule type="top10" dxfId="45" priority="31" bottom="1" rank="1"/>
    <cfRule type="top10" dxfId="44" priority="32" rank="1"/>
  </conditionalFormatting>
  <conditionalFormatting sqref="K25:L30">
    <cfRule type="top10" dxfId="43" priority="33" bottom="1" rank="1"/>
    <cfRule type="top10" dxfId="42" priority="34" rank="1"/>
  </conditionalFormatting>
  <conditionalFormatting sqref="K25:L30">
    <cfRule type="top10" dxfId="41" priority="35" percent="1" bottom="1" rank="1"/>
    <cfRule type="top10" dxfId="40" priority="36" rank="1"/>
  </conditionalFormatting>
  <conditionalFormatting sqref="K25:L30">
    <cfRule type="top10" dxfId="39" priority="37" bottom="1" rank="1"/>
    <cfRule type="top10" dxfId="38" priority="38" rank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Title</vt:lpstr>
      <vt:lpstr>o-Cresol-light products</vt:lpstr>
      <vt:lpstr>o-Cresol-heavy products</vt:lpstr>
      <vt:lpstr>m-cresol-light products</vt:lpstr>
      <vt:lpstr>m-cresol-heavy products</vt:lpstr>
      <vt:lpstr>p-cresol-light products</vt:lpstr>
      <vt:lpstr>p-cresol-heavy products</vt:lpstr>
      <vt:lpstr>LBV o-cresol</vt:lpstr>
      <vt:lpstr>LBV m-cresol</vt:lpstr>
      <vt:lpstr>LBV p-cresol</vt:lpstr>
      <vt:lpstr>Title!_Hlk150424183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Battin6</dc:creator>
  <cp:lastModifiedBy>Battin6</cp:lastModifiedBy>
  <dcterms:created xsi:type="dcterms:W3CDTF">2025-03-07T14:08:20Z</dcterms:created>
  <dcterms:modified xsi:type="dcterms:W3CDTF">2025-06-23T07:53:58Z</dcterms:modified>
</cp:coreProperties>
</file>