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849"/>
  </bookViews>
  <sheets>
    <sheet name="TableS10-MtRptStats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<sst xmlns="http://schemas.openxmlformats.org/spreadsheetml/2006/main" count="107" uniqueCount="42">
  <si>
    <t>Table S10. Wilcoxon signed-rank tests for large mitogenomic repeats</t>
  </si>
  <si>
    <t>A. Large repeat frequency in each mitogenome</t>
  </si>
  <si>
    <t>Genome</t>
  </si>
  <si>
    <t>Lg Rpt Len</t>
  </si>
  <si>
    <t>Seq Len</t>
  </si>
  <si>
    <t>Rpt%</t>
  </si>
  <si>
    <t>D. ferruginea</t>
  </si>
  <si>
    <t>D. grandiflora</t>
  </si>
  <si>
    <t>D. lanata</t>
  </si>
  <si>
    <r>
      <rPr>
        <i/>
        <sz val="11"/>
        <color theme="1"/>
        <rFont val="等线"/>
        <charset val="134"/>
        <scheme val="minor"/>
      </rPr>
      <t xml:space="preserve">D. lutea </t>
    </r>
    <r>
      <rPr>
        <sz val="11"/>
        <color theme="1"/>
        <rFont val="等线"/>
        <charset val="134"/>
        <scheme val="minor"/>
      </rPr>
      <t>URI10</t>
    </r>
  </si>
  <si>
    <t>D. purpurea</t>
  </si>
  <si>
    <t>E. alpinus</t>
  </si>
  <si>
    <t>B. Expected and actual amount of shared  large repeats between mitogenomes</t>
  </si>
  <si>
    <t>Species1</t>
  </si>
  <si>
    <t>Species2</t>
  </si>
  <si>
    <t>Rpt1%</t>
  </si>
  <si>
    <t>Rpt2%</t>
  </si>
  <si>
    <r>
      <rPr>
        <b/>
        <sz val="11"/>
        <color theme="1"/>
        <rFont val="等线"/>
        <charset val="134"/>
        <scheme val="minor"/>
      </rPr>
      <t>Shared DNA</t>
    </r>
    <r>
      <rPr>
        <b/>
        <vertAlign val="superscript"/>
        <sz val="11"/>
        <color theme="1"/>
        <rFont val="等线"/>
        <charset val="134"/>
        <scheme val="minor"/>
      </rPr>
      <t>a</t>
    </r>
  </si>
  <si>
    <r>
      <rPr>
        <b/>
        <sz val="11"/>
        <color theme="1"/>
        <rFont val="等线"/>
        <charset val="134"/>
        <scheme val="minor"/>
      </rPr>
      <t>R</t>
    </r>
    <r>
      <rPr>
        <b/>
        <vertAlign val="subscript"/>
        <sz val="11"/>
        <color theme="1"/>
        <rFont val="等线"/>
        <charset val="134"/>
        <scheme val="minor"/>
      </rPr>
      <t>Turnover</t>
    </r>
  </si>
  <si>
    <r>
      <rPr>
        <b/>
        <sz val="11"/>
        <color theme="1"/>
        <rFont val="等线"/>
        <charset val="134"/>
        <scheme val="minor"/>
      </rPr>
      <t>R</t>
    </r>
    <r>
      <rPr>
        <b/>
        <vertAlign val="subscript"/>
        <sz val="11"/>
        <color theme="1"/>
        <rFont val="等线"/>
        <charset val="134"/>
        <scheme val="minor"/>
      </rPr>
      <t>Actual</t>
    </r>
  </si>
  <si>
    <t>diff</t>
  </si>
  <si>
    <r>
      <rPr>
        <b/>
        <sz val="11"/>
        <color theme="1"/>
        <rFont val="等线"/>
        <charset val="134"/>
        <scheme val="minor"/>
      </rPr>
      <t>R</t>
    </r>
    <r>
      <rPr>
        <b/>
        <vertAlign val="subscript"/>
        <sz val="11"/>
        <color theme="1"/>
        <rFont val="等线"/>
        <charset val="134"/>
        <scheme val="minor"/>
      </rPr>
      <t>Static</t>
    </r>
  </si>
  <si>
    <t>mean</t>
  </si>
  <si>
    <t>median</t>
  </si>
  <si>
    <r>
      <rPr>
        <vertAlign val="superscript"/>
        <sz val="11"/>
        <color theme="1"/>
        <rFont val="等线"/>
        <charset val="134"/>
        <scheme val="minor"/>
      </rPr>
      <t>a</t>
    </r>
    <r>
      <rPr>
        <sz val="11"/>
        <color theme="1"/>
        <rFont val="等线"/>
        <charset val="134"/>
        <scheme val="minor"/>
      </rPr>
      <t xml:space="preserve"> Amount of shared DNA between genomes was determined by blastn</t>
    </r>
  </si>
  <si>
    <t>C. Wilcoxon signed-rank test results</t>
  </si>
  <si>
    <t>Statistic properties</t>
  </si>
  <si>
    <r>
      <rPr>
        <b/>
        <sz val="11"/>
        <color theme="1"/>
        <rFont val="等线"/>
        <charset val="134"/>
        <scheme val="minor"/>
      </rPr>
      <t>R</t>
    </r>
    <r>
      <rPr>
        <b/>
        <vertAlign val="subscript"/>
        <sz val="11"/>
        <color theme="1"/>
        <rFont val="等线"/>
        <charset val="134"/>
        <scheme val="minor"/>
      </rPr>
      <t>Turnover</t>
    </r>
    <r>
      <rPr>
        <b/>
        <sz val="11"/>
        <color theme="1"/>
        <rFont val="等线"/>
        <charset val="134"/>
        <scheme val="minor"/>
      </rPr>
      <t xml:space="preserve"> vs. R</t>
    </r>
    <r>
      <rPr>
        <b/>
        <vertAlign val="subscript"/>
        <sz val="11"/>
        <color theme="1"/>
        <rFont val="等线"/>
        <charset val="134"/>
        <scheme val="minor"/>
      </rPr>
      <t>Actual</t>
    </r>
  </si>
  <si>
    <r>
      <rPr>
        <b/>
        <sz val="11"/>
        <color theme="1"/>
        <rFont val="等线"/>
        <charset val="134"/>
        <scheme val="minor"/>
      </rPr>
      <t>R</t>
    </r>
    <r>
      <rPr>
        <b/>
        <vertAlign val="subscript"/>
        <sz val="11"/>
        <color theme="1"/>
        <rFont val="等线"/>
        <charset val="134"/>
        <scheme val="minor"/>
      </rPr>
      <t>Static</t>
    </r>
    <r>
      <rPr>
        <b/>
        <sz val="11"/>
        <color theme="1"/>
        <rFont val="等线"/>
        <charset val="134"/>
        <scheme val="minor"/>
      </rPr>
      <t xml:space="preserve"> vs. R</t>
    </r>
    <r>
      <rPr>
        <b/>
        <vertAlign val="subscript"/>
        <sz val="11"/>
        <color theme="1"/>
        <rFont val="等线"/>
        <charset val="134"/>
        <scheme val="minor"/>
      </rPr>
      <t>Actual</t>
    </r>
  </si>
  <si>
    <t>P-value</t>
  </si>
  <si>
    <t>Effect Size (r)</t>
  </si>
  <si>
    <t>Z</t>
  </si>
  <si>
    <t>W, (W-, W+)</t>
  </si>
  <si>
    <t>104, (106, 104)</t>
  </si>
  <si>
    <t>0, (325, 0)</t>
  </si>
  <si>
    <t>Number of pairs (N)</t>
  </si>
  <si>
    <t>Non-zero difference pairs (n)</t>
  </si>
  <si>
    <t>Ties Correction</t>
  </si>
  <si>
    <t>No ties</t>
  </si>
  <si>
    <t>S.E</t>
  </si>
  <si>
    <t>Average of differences (x̄d)</t>
  </si>
  <si>
    <t>SD of differences (Sd)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</si>
</sst>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"/>
    <numFmt numFmtId="177" formatCode="0.0"/>
  </numFmts>
  <fonts count="29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i/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1"/>
      <color theme="9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vertAlign val="subscript"/>
      <sz val="11"/>
      <color theme="1"/>
      <name val="等线"/>
      <charset val="134"/>
      <scheme val="minor"/>
    </font>
    <font>
      <vertAlign val="superscript"/>
      <sz val="11"/>
      <color theme="1"/>
      <name val="等线"/>
      <charset val="134"/>
      <scheme val="minor"/>
    </font>
    <font>
      <b/>
      <vertAlign val="superscript"/>
      <sz val="11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2" fillId="0" borderId="0" xfId="0" applyFont="1"/>
    <xf numFmtId="176" fontId="0" fillId="0" borderId="0" xfId="0" applyNumberFormat="1"/>
    <xf numFmtId="0" fontId="2" fillId="0" borderId="2" xfId="0" applyFont="1" applyBorder="1"/>
    <xf numFmtId="0" fontId="0" fillId="0" borderId="2" xfId="0" applyBorder="1"/>
    <xf numFmtId="176" fontId="0" fillId="0" borderId="2" xfId="0" applyNumberFormat="1" applyBorder="1"/>
    <xf numFmtId="177" fontId="0" fillId="0" borderId="0" xfId="0" applyNumberFormat="1"/>
    <xf numFmtId="0" fontId="1" fillId="0" borderId="1" xfId="0" applyFont="1" applyBorder="1" applyAlignment="1">
      <alignment horizontal="left" indent="1"/>
    </xf>
    <xf numFmtId="0" fontId="1" fillId="0" borderId="1" xfId="0" applyFont="1" applyBorder="1" applyAlignment="1">
      <alignment horizontal="left"/>
    </xf>
    <xf numFmtId="0" fontId="0" fillId="0" borderId="1" xfId="0" applyBorder="1"/>
    <xf numFmtId="177" fontId="0" fillId="0" borderId="2" xfId="0" applyNumberFormat="1" applyBorder="1"/>
    <xf numFmtId="0" fontId="1" fillId="0" borderId="1" xfId="0" applyFont="1" applyBorder="1" applyAlignment="1">
      <alignment horizontal="right" inden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11" fontId="5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3" fillId="0" borderId="2" xfId="0" applyFont="1" applyBorder="1" applyAlignment="1">
      <alignment horizontal="left"/>
    </xf>
    <xf numFmtId="0" fontId="0" fillId="0" borderId="2" xfId="0" applyBorder="1" applyAlignment="1">
      <alignment horizontal="righ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1"/>
  <sheetViews>
    <sheetView tabSelected="1" topLeftCell="A42" workbookViewId="0">
      <selection activeCell="P51" sqref="P51"/>
    </sheetView>
  </sheetViews>
  <sheetFormatPr defaultColWidth="9" defaultRowHeight="14.25"/>
  <cols>
    <col min="1" max="2" width="12.5583333333333" customWidth="1"/>
    <col min="3" max="3" width="8.88333333333333" customWidth="1"/>
    <col min="5" max="5" width="9.55833333333333" customWidth="1"/>
    <col min="6" max="6" width="9" customWidth="1"/>
    <col min="7" max="7" width="9.55833333333333" customWidth="1"/>
    <col min="15" max="15" width="11" customWidth="1"/>
  </cols>
  <sheetData>
    <row r="1" spans="1:15">
      <c r="A1" s="1" t="s">
        <v>0</v>
      </c>
    </row>
    <row r="3" spans="1:15">
      <c r="A3" s="1" t="s">
        <v>1</v>
      </c>
    </row>
    <row r="4" spans="1:15">
      <c r="A4" s="2" t="s">
        <v>2</v>
      </c>
      <c r="B4" s="3" t="s">
        <v>3</v>
      </c>
      <c r="C4" s="3" t="s">
        <v>4</v>
      </c>
      <c r="D4" s="3" t="s">
        <v>5</v>
      </c>
    </row>
    <row r="5" spans="1:15">
      <c r="A5" s="4" t="s">
        <v>6</v>
      </c>
      <c r="B5">
        <v>11797</v>
      </c>
      <c r="C5">
        <v>431496</v>
      </c>
      <c r="D5" s="5">
        <f>B5/C5</f>
        <v>0.0273397667649295</v>
      </c>
    </row>
    <row r="6" spans="1:15">
      <c r="A6" s="4" t="s">
        <v>7</v>
      </c>
      <c r="B6">
        <f>14145+11659</f>
        <v>25804</v>
      </c>
      <c r="C6">
        <v>569520</v>
      </c>
      <c r="D6" s="5">
        <f>B6/C6</f>
        <v>0.0453083298216042</v>
      </c>
    </row>
    <row r="7" spans="1:15">
      <c r="A7" s="4" t="s">
        <v>8</v>
      </c>
      <c r="B7">
        <v>0</v>
      </c>
      <c r="C7">
        <v>436673</v>
      </c>
      <c r="D7" s="5">
        <f>B7/C7</f>
        <v>0</v>
      </c>
    </row>
    <row r="8" spans="1:15">
      <c r="A8" s="4" t="s">
        <v>9</v>
      </c>
      <c r="B8">
        <f>42552+7256</f>
        <v>49808</v>
      </c>
      <c r="C8">
        <v>468268</v>
      </c>
      <c r="D8" s="5">
        <f t="shared" ref="D8:D10" si="0">B8/C8</f>
        <v>0.106366439731094</v>
      </c>
    </row>
    <row r="9" spans="1:15">
      <c r="A9" s="4" t="s">
        <v>10</v>
      </c>
      <c r="B9">
        <v>24116</v>
      </c>
      <c r="C9">
        <v>384365</v>
      </c>
      <c r="D9" s="5">
        <f t="shared" si="0"/>
        <v>0.0627424453319111</v>
      </c>
    </row>
    <row r="10" spans="1:15">
      <c r="A10" s="6" t="s">
        <v>11</v>
      </c>
      <c r="B10" s="7">
        <v>5442</v>
      </c>
      <c r="C10" s="7">
        <v>319559</v>
      </c>
      <c r="D10" s="8">
        <f t="shared" si="0"/>
        <v>0.0170297190816093</v>
      </c>
    </row>
    <row r="11" spans="1:15">
      <c r="D11" s="5"/>
    </row>
    <row r="13" spans="1:15">
      <c r="A13" s="1" t="s">
        <v>12</v>
      </c>
      <c r="K13" s="9"/>
    </row>
    <row r="14" ht="17.25" spans="1:15">
      <c r="A14" s="2" t="s">
        <v>13</v>
      </c>
      <c r="B14" s="2" t="s">
        <v>14</v>
      </c>
      <c r="C14" s="10" t="s">
        <v>15</v>
      </c>
      <c r="D14" s="10" t="s">
        <v>16</v>
      </c>
      <c r="E14" s="11" t="s">
        <v>17</v>
      </c>
      <c r="F14" s="12"/>
      <c r="G14" s="10" t="s">
        <v>18</v>
      </c>
      <c r="H14" s="10" t="s">
        <v>19</v>
      </c>
      <c r="I14" s="10" t="s">
        <v>20</v>
      </c>
      <c r="J14" s="10"/>
      <c r="K14" s="10" t="s">
        <v>21</v>
      </c>
      <c r="L14" s="10" t="s">
        <v>19</v>
      </c>
      <c r="M14" s="10" t="s">
        <v>20</v>
      </c>
    </row>
    <row r="15" spans="1:15">
      <c r="A15" s="4" t="s">
        <v>6</v>
      </c>
      <c r="B15" s="4" t="s">
        <v>7</v>
      </c>
      <c r="C15" s="5">
        <f>D5</f>
        <v>0.0273397667649295</v>
      </c>
      <c r="D15" s="5">
        <f>D6</f>
        <v>0.0453083298216042</v>
      </c>
      <c r="E15">
        <v>408491</v>
      </c>
      <c r="G15" s="9">
        <f t="shared" ref="G15:G44" si="1">E15*C15*D15</f>
        <v>506.005632403499</v>
      </c>
      <c r="H15">
        <v>0</v>
      </c>
      <c r="I15" s="9">
        <f>H15-G15</f>
        <v>-506.005632403499</v>
      </c>
      <c r="K15" s="9">
        <f>E15*C15</f>
        <v>11168.0486655728</v>
      </c>
      <c r="L15">
        <v>0</v>
      </c>
      <c r="M15" s="9">
        <f>L15-K15</f>
        <v>-11168.0486655728</v>
      </c>
      <c r="O15" s="9"/>
    </row>
    <row r="16" spans="1:15">
      <c r="A16" s="4" t="s">
        <v>6</v>
      </c>
      <c r="B16" s="4" t="s">
        <v>8</v>
      </c>
      <c r="C16" s="5">
        <f>D5</f>
        <v>0.0273397667649295</v>
      </c>
      <c r="D16" s="5">
        <f>D7</f>
        <v>0</v>
      </c>
      <c r="E16">
        <v>398400</v>
      </c>
      <c r="G16" s="9">
        <f t="shared" si="1"/>
        <v>0</v>
      </c>
      <c r="H16">
        <v>0</v>
      </c>
      <c r="I16" s="9">
        <f t="shared" ref="I16:I44" si="2">H16-G16</f>
        <v>0</v>
      </c>
      <c r="K16" s="9">
        <f t="shared" ref="K16:K44" si="3">E16*C16</f>
        <v>10892.1630791479</v>
      </c>
      <c r="L16">
        <v>0</v>
      </c>
      <c r="M16" s="9">
        <f t="shared" ref="M16:M44" si="4">L16-K16</f>
        <v>-10892.1630791479</v>
      </c>
      <c r="O16" s="9"/>
    </row>
    <row r="17" spans="1:15">
      <c r="A17" s="4" t="s">
        <v>6</v>
      </c>
      <c r="B17" s="4" t="s">
        <v>9</v>
      </c>
      <c r="C17" s="5">
        <f>D5</f>
        <v>0.0273397667649295</v>
      </c>
      <c r="D17" s="5">
        <f>D8</f>
        <v>0.106366439731094</v>
      </c>
      <c r="E17">
        <v>417524</v>
      </c>
      <c r="G17" s="9">
        <f t="shared" si="1"/>
        <v>1214.17384329593</v>
      </c>
      <c r="H17">
        <v>7233</v>
      </c>
      <c r="I17" s="9">
        <f t="shared" si="2"/>
        <v>6018.82615670407</v>
      </c>
      <c r="K17" s="9">
        <f t="shared" si="3"/>
        <v>11415.0087787604</v>
      </c>
      <c r="L17">
        <v>7233</v>
      </c>
      <c r="M17" s="9">
        <f t="shared" si="4"/>
        <v>-4182.00877876041</v>
      </c>
      <c r="O17" s="9"/>
    </row>
    <row r="18" spans="1:15">
      <c r="A18" s="4" t="s">
        <v>6</v>
      </c>
      <c r="B18" s="4" t="s">
        <v>10</v>
      </c>
      <c r="C18" s="5">
        <f>D5</f>
        <v>0.0273397667649295</v>
      </c>
      <c r="D18" s="5">
        <f>D9</f>
        <v>0.0627424453319111</v>
      </c>
      <c r="E18">
        <v>341035</v>
      </c>
      <c r="G18" s="9">
        <f t="shared" si="1"/>
        <v>584.99910091156</v>
      </c>
      <c r="H18">
        <v>0</v>
      </c>
      <c r="I18" s="9">
        <f t="shared" si="2"/>
        <v>-584.99910091156</v>
      </c>
      <c r="K18" s="9">
        <f t="shared" si="3"/>
        <v>9323.81735867772</v>
      </c>
      <c r="L18">
        <v>0</v>
      </c>
      <c r="M18" s="9">
        <f t="shared" si="4"/>
        <v>-9323.81735867772</v>
      </c>
      <c r="O18" s="9"/>
    </row>
    <row r="19" spans="1:15">
      <c r="A19" s="4" t="s">
        <v>6</v>
      </c>
      <c r="B19" s="4" t="s">
        <v>11</v>
      </c>
      <c r="C19" s="5">
        <f>D5</f>
        <v>0.0273397667649295</v>
      </c>
      <c r="D19" s="5">
        <f>D10</f>
        <v>0.0170297190816093</v>
      </c>
      <c r="E19">
        <v>229414</v>
      </c>
      <c r="G19" s="9">
        <f t="shared" si="1"/>
        <v>106.812531096608</v>
      </c>
      <c r="H19">
        <v>0</v>
      </c>
      <c r="I19" s="9">
        <f t="shared" si="2"/>
        <v>-106.812531096608</v>
      </c>
      <c r="K19" s="9">
        <f t="shared" si="3"/>
        <v>6272.12525260953</v>
      </c>
      <c r="L19">
        <v>0</v>
      </c>
      <c r="M19" s="9">
        <f t="shared" si="4"/>
        <v>-6272.12525260953</v>
      </c>
      <c r="O19" s="9"/>
    </row>
    <row r="20" spans="1:15">
      <c r="A20" s="4" t="s">
        <v>7</v>
      </c>
      <c r="B20" s="4" t="s">
        <v>6</v>
      </c>
      <c r="C20" s="5">
        <f>D6</f>
        <v>0.0453083298216042</v>
      </c>
      <c r="D20" s="5">
        <f>D5</f>
        <v>0.0273397667649295</v>
      </c>
      <c r="E20">
        <v>413129</v>
      </c>
      <c r="G20" s="9">
        <f t="shared" si="1"/>
        <v>511.750811913175</v>
      </c>
      <c r="H20">
        <v>0</v>
      </c>
      <c r="I20" s="9">
        <f t="shared" si="2"/>
        <v>-511.750811913175</v>
      </c>
      <c r="K20" s="9">
        <f t="shared" si="3"/>
        <v>18718.1849908695</v>
      </c>
      <c r="L20">
        <v>0</v>
      </c>
      <c r="M20" s="9">
        <f t="shared" si="4"/>
        <v>-18718.1849908695</v>
      </c>
      <c r="O20" s="9"/>
    </row>
    <row r="21" spans="1:15">
      <c r="A21" s="4" t="s">
        <v>7</v>
      </c>
      <c r="B21" s="4" t="s">
        <v>8</v>
      </c>
      <c r="C21" s="5">
        <f>D6</f>
        <v>0.0453083298216042</v>
      </c>
      <c r="D21" s="5">
        <f>D7</f>
        <v>0</v>
      </c>
      <c r="E21">
        <v>433852</v>
      </c>
      <c r="G21" s="9">
        <f t="shared" si="1"/>
        <v>0</v>
      </c>
      <c r="H21">
        <v>0</v>
      </c>
      <c r="I21" s="9">
        <f t="shared" si="2"/>
        <v>0</v>
      </c>
      <c r="K21" s="9">
        <f t="shared" si="3"/>
        <v>19657.1095097626</v>
      </c>
      <c r="L21">
        <v>0</v>
      </c>
      <c r="M21" s="9">
        <f t="shared" si="4"/>
        <v>-19657.1095097626</v>
      </c>
      <c r="O21" s="9"/>
    </row>
    <row r="22" spans="1:15">
      <c r="A22" s="4" t="s">
        <v>7</v>
      </c>
      <c r="B22" s="4" t="s">
        <v>9</v>
      </c>
      <c r="C22" s="5">
        <f>D6</f>
        <v>0.0453083298216042</v>
      </c>
      <c r="D22" s="5">
        <f>D8</f>
        <v>0.106366439731094</v>
      </c>
      <c r="E22">
        <v>415071</v>
      </c>
      <c r="G22" s="9">
        <f t="shared" si="1"/>
        <v>2000.34574860083</v>
      </c>
      <c r="H22">
        <v>591</v>
      </c>
      <c r="I22" s="9">
        <f t="shared" si="2"/>
        <v>-1409.34574860083</v>
      </c>
      <c r="K22" s="9">
        <f t="shared" si="3"/>
        <v>18806.1737673831</v>
      </c>
      <c r="L22">
        <v>591</v>
      </c>
      <c r="M22" s="9">
        <f t="shared" si="4"/>
        <v>-18215.1737673831</v>
      </c>
      <c r="O22" s="9"/>
    </row>
    <row r="23" spans="1:15">
      <c r="A23" s="4" t="s">
        <v>7</v>
      </c>
      <c r="B23" s="4" t="s">
        <v>10</v>
      </c>
      <c r="C23" s="5">
        <f>D6</f>
        <v>0.0453083298216042</v>
      </c>
      <c r="D23" s="5">
        <f>D9</f>
        <v>0.0627424453319111</v>
      </c>
      <c r="E23">
        <v>357859</v>
      </c>
      <c r="G23" s="9">
        <f t="shared" si="1"/>
        <v>1017.30560716219</v>
      </c>
      <c r="H23">
        <v>9610</v>
      </c>
      <c r="I23" s="9">
        <f t="shared" si="2"/>
        <v>8592.69439283781</v>
      </c>
      <c r="K23" s="9">
        <f t="shared" si="3"/>
        <v>16213.9936016294</v>
      </c>
      <c r="L23">
        <v>9610</v>
      </c>
      <c r="M23" s="9">
        <f t="shared" si="4"/>
        <v>-6603.99360162944</v>
      </c>
      <c r="O23" s="9"/>
    </row>
    <row r="24" spans="1:15">
      <c r="A24" s="4" t="s">
        <v>7</v>
      </c>
      <c r="B24" s="4" t="s">
        <v>11</v>
      </c>
      <c r="C24" s="5">
        <f>D6</f>
        <v>0.0453083298216042</v>
      </c>
      <c r="D24" s="5">
        <f>D10</f>
        <v>0.0170297190816093</v>
      </c>
      <c r="E24">
        <v>244511</v>
      </c>
      <c r="G24" s="9">
        <f t="shared" si="1"/>
        <v>188.66178499007</v>
      </c>
      <c r="H24">
        <v>0</v>
      </c>
      <c r="I24" s="9">
        <f t="shared" si="2"/>
        <v>-188.66178499007</v>
      </c>
      <c r="K24" s="9">
        <f t="shared" si="3"/>
        <v>11078.3850330103</v>
      </c>
      <c r="L24">
        <v>0</v>
      </c>
      <c r="M24" s="9">
        <f t="shared" si="4"/>
        <v>-11078.3850330103</v>
      </c>
      <c r="O24" s="9"/>
    </row>
    <row r="25" spans="1:15">
      <c r="A25" s="4" t="s">
        <v>8</v>
      </c>
      <c r="B25" s="4" t="s">
        <v>6</v>
      </c>
      <c r="C25" s="5">
        <f>D7</f>
        <v>0</v>
      </c>
      <c r="D25" s="5">
        <f>D5</f>
        <v>0.0273397667649295</v>
      </c>
      <c r="E25">
        <v>389583</v>
      </c>
      <c r="G25" s="9">
        <f t="shared" si="1"/>
        <v>0</v>
      </c>
      <c r="H25">
        <v>0</v>
      </c>
      <c r="I25" s="9">
        <f t="shared" si="2"/>
        <v>0</v>
      </c>
      <c r="K25" s="9">
        <f t="shared" si="3"/>
        <v>0</v>
      </c>
      <c r="L25">
        <v>0</v>
      </c>
      <c r="M25" s="9">
        <f t="shared" si="4"/>
        <v>0</v>
      </c>
      <c r="O25" s="9"/>
    </row>
    <row r="26" spans="1:15">
      <c r="A26" s="4" t="s">
        <v>8</v>
      </c>
      <c r="B26" s="4" t="s">
        <v>7</v>
      </c>
      <c r="C26" s="5">
        <f>D7</f>
        <v>0</v>
      </c>
      <c r="D26" s="5">
        <f>D6</f>
        <v>0.0453083298216042</v>
      </c>
      <c r="E26">
        <v>411984</v>
      </c>
      <c r="G26" s="9">
        <f t="shared" si="1"/>
        <v>0</v>
      </c>
      <c r="H26">
        <v>0</v>
      </c>
      <c r="I26" s="9">
        <f t="shared" si="2"/>
        <v>0</v>
      </c>
      <c r="K26" s="9">
        <f t="shared" si="3"/>
        <v>0</v>
      </c>
      <c r="L26">
        <v>0</v>
      </c>
      <c r="M26" s="9">
        <f t="shared" si="4"/>
        <v>0</v>
      </c>
      <c r="O26" s="9"/>
    </row>
    <row r="27" spans="1:15">
      <c r="A27" s="4" t="s">
        <v>8</v>
      </c>
      <c r="B27" s="4" t="s">
        <v>9</v>
      </c>
      <c r="C27" s="5">
        <f>D7</f>
        <v>0</v>
      </c>
      <c r="D27" s="5">
        <f>D8</f>
        <v>0.106366439731094</v>
      </c>
      <c r="E27">
        <v>392265</v>
      </c>
      <c r="G27" s="9">
        <f t="shared" si="1"/>
        <v>0</v>
      </c>
      <c r="H27">
        <v>0</v>
      </c>
      <c r="I27" s="9">
        <f t="shared" si="2"/>
        <v>0</v>
      </c>
      <c r="K27" s="9">
        <f t="shared" si="3"/>
        <v>0</v>
      </c>
      <c r="L27">
        <v>0</v>
      </c>
      <c r="M27" s="9">
        <f t="shared" si="4"/>
        <v>0</v>
      </c>
      <c r="O27" s="9"/>
    </row>
    <row r="28" spans="1:15">
      <c r="A28" s="4" t="s">
        <v>8</v>
      </c>
      <c r="B28" s="4" t="s">
        <v>10</v>
      </c>
      <c r="C28" s="5">
        <f>D7</f>
        <v>0</v>
      </c>
      <c r="D28" s="5">
        <f>D9</f>
        <v>0.0627424453319111</v>
      </c>
      <c r="E28">
        <v>348840</v>
      </c>
      <c r="G28" s="9">
        <f t="shared" si="1"/>
        <v>0</v>
      </c>
      <c r="H28">
        <v>0</v>
      </c>
      <c r="I28" s="9">
        <f t="shared" si="2"/>
        <v>0</v>
      </c>
      <c r="K28" s="9">
        <f t="shared" si="3"/>
        <v>0</v>
      </c>
      <c r="L28">
        <v>0</v>
      </c>
      <c r="M28" s="9">
        <f t="shared" si="4"/>
        <v>0</v>
      </c>
      <c r="O28" s="9"/>
    </row>
    <row r="29" spans="1:15">
      <c r="A29" s="4" t="s">
        <v>8</v>
      </c>
      <c r="B29" s="4" t="s">
        <v>11</v>
      </c>
      <c r="C29" s="5">
        <f>D7</f>
        <v>0</v>
      </c>
      <c r="D29" s="5">
        <f>D10</f>
        <v>0.0170297190816093</v>
      </c>
      <c r="E29">
        <v>238475</v>
      </c>
      <c r="G29" s="9">
        <f t="shared" si="1"/>
        <v>0</v>
      </c>
      <c r="H29">
        <v>0</v>
      </c>
      <c r="I29" s="9">
        <f t="shared" si="2"/>
        <v>0</v>
      </c>
      <c r="K29" s="9">
        <f t="shared" si="3"/>
        <v>0</v>
      </c>
      <c r="L29">
        <v>0</v>
      </c>
      <c r="M29" s="9">
        <f t="shared" si="4"/>
        <v>0</v>
      </c>
      <c r="O29" s="9"/>
    </row>
    <row r="30" spans="1:15">
      <c r="A30" s="4" t="s">
        <v>9</v>
      </c>
      <c r="B30" s="4" t="s">
        <v>6</v>
      </c>
      <c r="C30" s="5">
        <f>D8</f>
        <v>0.106366439731094</v>
      </c>
      <c r="D30" s="5">
        <f>D5</f>
        <v>0.0273397667649295</v>
      </c>
      <c r="E30">
        <v>456702</v>
      </c>
      <c r="G30" s="9">
        <f t="shared" si="1"/>
        <v>1328.10478578701</v>
      </c>
      <c r="H30">
        <v>7240</v>
      </c>
      <c r="I30" s="9">
        <f t="shared" si="2"/>
        <v>5911.89521421299</v>
      </c>
      <c r="K30" s="9">
        <f t="shared" si="3"/>
        <v>48577.7657580702</v>
      </c>
      <c r="L30">
        <v>7240</v>
      </c>
      <c r="M30" s="9">
        <f t="shared" si="4"/>
        <v>-41337.7657580702</v>
      </c>
      <c r="O30" s="9"/>
    </row>
    <row r="31" spans="1:15">
      <c r="A31" s="4" t="s">
        <v>9</v>
      </c>
      <c r="B31" s="4" t="s">
        <v>7</v>
      </c>
      <c r="C31" s="5">
        <f>D8</f>
        <v>0.106366439731094</v>
      </c>
      <c r="D31" s="5">
        <f>D6</f>
        <v>0.0453083298216042</v>
      </c>
      <c r="E31">
        <v>441371</v>
      </c>
      <c r="G31" s="9">
        <f t="shared" si="1"/>
        <v>2127.09296338626</v>
      </c>
      <c r="H31">
        <v>591</v>
      </c>
      <c r="I31" s="9">
        <f t="shared" si="2"/>
        <v>-1536.09296338626</v>
      </c>
      <c r="K31" s="9">
        <f t="shared" si="3"/>
        <v>46947.0618705528</v>
      </c>
      <c r="L31">
        <v>591</v>
      </c>
      <c r="M31" s="9">
        <f t="shared" si="4"/>
        <v>-46356.0618705528</v>
      </c>
      <c r="O31" s="9"/>
    </row>
    <row r="32" spans="1:15">
      <c r="A32" s="4" t="s">
        <v>9</v>
      </c>
      <c r="B32" s="4" t="s">
        <v>8</v>
      </c>
      <c r="C32" s="5">
        <f>D8</f>
        <v>0.106366439731094</v>
      </c>
      <c r="D32" s="5">
        <f>D7</f>
        <v>0</v>
      </c>
      <c r="E32">
        <v>441684</v>
      </c>
      <c r="G32" s="9">
        <f t="shared" si="1"/>
        <v>0</v>
      </c>
      <c r="H32">
        <v>0</v>
      </c>
      <c r="I32" s="9">
        <f t="shared" si="2"/>
        <v>0</v>
      </c>
      <c r="K32" s="9">
        <f t="shared" si="3"/>
        <v>46980.3545661886</v>
      </c>
      <c r="L32">
        <v>0</v>
      </c>
      <c r="M32" s="9">
        <f t="shared" si="4"/>
        <v>-46980.3545661886</v>
      </c>
      <c r="O32" s="9"/>
    </row>
    <row r="33" spans="1:15">
      <c r="A33" s="4" t="s">
        <v>9</v>
      </c>
      <c r="B33" s="4" t="s">
        <v>10</v>
      </c>
      <c r="C33" s="5">
        <f>D8</f>
        <v>0.106366439731094</v>
      </c>
      <c r="D33" s="5">
        <f>D9</f>
        <v>0.0627424453319111</v>
      </c>
      <c r="E33">
        <v>360460</v>
      </c>
      <c r="G33" s="9">
        <f t="shared" si="1"/>
        <v>2405.59848843594</v>
      </c>
      <c r="H33">
        <v>3917</v>
      </c>
      <c r="I33" s="9">
        <f t="shared" si="2"/>
        <v>1511.40151156406</v>
      </c>
      <c r="K33" s="9">
        <f t="shared" si="3"/>
        <v>38340.8468654702</v>
      </c>
      <c r="L33">
        <v>3917</v>
      </c>
      <c r="M33" s="9">
        <f t="shared" si="4"/>
        <v>-34423.8468654702</v>
      </c>
      <c r="O33" s="9"/>
    </row>
    <row r="34" spans="1:15">
      <c r="A34" s="4" t="s">
        <v>9</v>
      </c>
      <c r="B34" s="4" t="s">
        <v>11</v>
      </c>
      <c r="C34" s="5">
        <f>D8</f>
        <v>0.106366439731094</v>
      </c>
      <c r="D34" s="5">
        <f>D10</f>
        <v>0.0170297190816093</v>
      </c>
      <c r="E34">
        <v>240684</v>
      </c>
      <c r="G34" s="9">
        <f t="shared" si="1"/>
        <v>435.97273236197</v>
      </c>
      <c r="H34">
        <v>104</v>
      </c>
      <c r="I34" s="9">
        <f t="shared" si="2"/>
        <v>-331.97273236197</v>
      </c>
      <c r="K34" s="9">
        <f t="shared" si="3"/>
        <v>25600.7001802387</v>
      </c>
      <c r="L34">
        <v>104</v>
      </c>
      <c r="M34" s="9">
        <f t="shared" si="4"/>
        <v>-25496.7001802387</v>
      </c>
      <c r="O34" s="9"/>
    </row>
    <row r="35" spans="1:15">
      <c r="A35" s="4" t="s">
        <v>10</v>
      </c>
      <c r="B35" s="4" t="s">
        <v>6</v>
      </c>
      <c r="C35" s="5">
        <f>D9</f>
        <v>0.0627424453319111</v>
      </c>
      <c r="D35" s="5">
        <f>D5</f>
        <v>0.0273397667649295</v>
      </c>
      <c r="E35">
        <v>356010</v>
      </c>
      <c r="G35" s="9">
        <f t="shared" si="1"/>
        <v>610.686674140556</v>
      </c>
      <c r="H35">
        <v>0</v>
      </c>
      <c r="I35" s="9">
        <f t="shared" si="2"/>
        <v>-610.686674140556</v>
      </c>
      <c r="K35" s="9">
        <f t="shared" si="3"/>
        <v>22336.9379626137</v>
      </c>
      <c r="L35">
        <v>0</v>
      </c>
      <c r="M35" s="9">
        <f t="shared" si="4"/>
        <v>-22336.9379626137</v>
      </c>
      <c r="O35" s="9"/>
    </row>
    <row r="36" spans="1:15">
      <c r="A36" s="4" t="s">
        <v>10</v>
      </c>
      <c r="B36" s="4" t="s">
        <v>7</v>
      </c>
      <c r="C36" s="5">
        <f>D9</f>
        <v>0.0627424453319111</v>
      </c>
      <c r="D36" s="5">
        <f>D6</f>
        <v>0.0453083298216042</v>
      </c>
      <c r="E36">
        <v>368471</v>
      </c>
      <c r="G36" s="9">
        <f t="shared" si="1"/>
        <v>1047.47292754034</v>
      </c>
      <c r="H36">
        <v>9610</v>
      </c>
      <c r="I36" s="9">
        <f t="shared" si="2"/>
        <v>8562.52707245966</v>
      </c>
      <c r="K36" s="9">
        <f t="shared" si="3"/>
        <v>23118.7715738946</v>
      </c>
      <c r="L36">
        <v>9610</v>
      </c>
      <c r="M36" s="9">
        <f t="shared" si="4"/>
        <v>-13508.7715738946</v>
      </c>
      <c r="O36" s="9"/>
    </row>
    <row r="37" spans="1:15">
      <c r="A37" s="4" t="s">
        <v>10</v>
      </c>
      <c r="B37" s="4" t="s">
        <v>8</v>
      </c>
      <c r="C37" s="5">
        <f>D9</f>
        <v>0.0627424453319111</v>
      </c>
      <c r="D37" s="5">
        <f>D7</f>
        <v>0</v>
      </c>
      <c r="E37">
        <v>371931</v>
      </c>
      <c r="G37" s="9">
        <f t="shared" si="1"/>
        <v>0</v>
      </c>
      <c r="H37">
        <v>0</v>
      </c>
      <c r="I37" s="9">
        <f t="shared" si="2"/>
        <v>0</v>
      </c>
      <c r="K37" s="9">
        <f t="shared" si="3"/>
        <v>23335.860434743</v>
      </c>
      <c r="L37">
        <v>0</v>
      </c>
      <c r="M37" s="9">
        <f t="shared" si="4"/>
        <v>-23335.860434743</v>
      </c>
      <c r="O37" s="9"/>
    </row>
    <row r="38" spans="1:15">
      <c r="A38" s="4" t="s">
        <v>10</v>
      </c>
      <c r="B38" s="4" t="s">
        <v>9</v>
      </c>
      <c r="C38" s="5">
        <f>D9</f>
        <v>0.0627424453319111</v>
      </c>
      <c r="D38" s="5">
        <f>D8</f>
        <v>0.106366439731094</v>
      </c>
      <c r="E38">
        <v>353180</v>
      </c>
      <c r="G38" s="9">
        <f t="shared" si="1"/>
        <v>2357.0140213777</v>
      </c>
      <c r="H38">
        <v>3922</v>
      </c>
      <c r="I38" s="9">
        <f t="shared" si="2"/>
        <v>1564.9859786223</v>
      </c>
      <c r="K38" s="9">
        <f t="shared" si="3"/>
        <v>22159.3768423244</v>
      </c>
      <c r="L38">
        <v>3922</v>
      </c>
      <c r="M38" s="9">
        <f t="shared" si="4"/>
        <v>-18237.3768423244</v>
      </c>
      <c r="O38" s="9"/>
    </row>
    <row r="39" spans="1:15">
      <c r="A39" s="4" t="s">
        <v>10</v>
      </c>
      <c r="B39" s="4" t="s">
        <v>11</v>
      </c>
      <c r="C39" s="5">
        <f>D9</f>
        <v>0.0627424453319111</v>
      </c>
      <c r="D39" s="5">
        <f>D10</f>
        <v>0.0170297190816093</v>
      </c>
      <c r="E39">
        <v>246639</v>
      </c>
      <c r="G39" s="9">
        <f t="shared" si="1"/>
        <v>263.530372443555</v>
      </c>
      <c r="H39">
        <v>0</v>
      </c>
      <c r="I39" s="9">
        <f t="shared" si="2"/>
        <v>-263.530372443555</v>
      </c>
      <c r="K39" s="9">
        <f t="shared" si="3"/>
        <v>15474.7339742172</v>
      </c>
      <c r="L39">
        <v>0</v>
      </c>
      <c r="M39" s="9">
        <f t="shared" si="4"/>
        <v>-15474.7339742172</v>
      </c>
      <c r="O39" s="9"/>
    </row>
    <row r="40" spans="1:15">
      <c r="A40" s="4" t="s">
        <v>11</v>
      </c>
      <c r="B40" s="4" t="s">
        <v>6</v>
      </c>
      <c r="C40" s="5">
        <f>D10</f>
        <v>0.0170297190816093</v>
      </c>
      <c r="D40" s="5">
        <f>D5</f>
        <v>0.0273397667649295</v>
      </c>
      <c r="E40">
        <v>230531</v>
      </c>
      <c r="G40" s="9">
        <f t="shared" si="1"/>
        <v>107.33259350446</v>
      </c>
      <c r="H40">
        <v>0</v>
      </c>
      <c r="I40" s="9">
        <f t="shared" si="2"/>
        <v>-107.33259350446</v>
      </c>
      <c r="K40" s="9">
        <f t="shared" si="3"/>
        <v>3925.87816960248</v>
      </c>
      <c r="L40">
        <v>0</v>
      </c>
      <c r="M40" s="9">
        <f t="shared" si="4"/>
        <v>-3925.87816960248</v>
      </c>
      <c r="O40" s="9"/>
    </row>
    <row r="41" spans="1:15">
      <c r="A41" s="4" t="s">
        <v>11</v>
      </c>
      <c r="B41" s="4" t="s">
        <v>7</v>
      </c>
      <c r="C41" s="5">
        <f>D10</f>
        <v>0.0170297190816093</v>
      </c>
      <c r="D41" s="5">
        <f>D6</f>
        <v>0.0453083298216042</v>
      </c>
      <c r="E41">
        <v>234350</v>
      </c>
      <c r="G41" s="9">
        <f t="shared" si="1"/>
        <v>180.821678012126</v>
      </c>
      <c r="H41">
        <v>0</v>
      </c>
      <c r="I41" s="9">
        <f t="shared" si="2"/>
        <v>-180.821678012126</v>
      </c>
      <c r="K41" s="9">
        <f t="shared" si="3"/>
        <v>3990.91466677515</v>
      </c>
      <c r="L41">
        <v>0</v>
      </c>
      <c r="M41" s="9">
        <f t="shared" si="4"/>
        <v>-3990.91466677515</v>
      </c>
      <c r="O41" s="9"/>
    </row>
    <row r="42" spans="1:15">
      <c r="A42" s="4" t="s">
        <v>11</v>
      </c>
      <c r="B42" s="4" t="s">
        <v>8</v>
      </c>
      <c r="C42" s="5">
        <f>D10</f>
        <v>0.0170297190816093</v>
      </c>
      <c r="D42" s="5">
        <f>D7</f>
        <v>0</v>
      </c>
      <c r="E42">
        <v>239787</v>
      </c>
      <c r="G42" s="9">
        <f t="shared" si="1"/>
        <v>0</v>
      </c>
      <c r="H42">
        <v>0</v>
      </c>
      <c r="I42" s="9">
        <f t="shared" si="2"/>
        <v>0</v>
      </c>
      <c r="K42" s="9">
        <f t="shared" si="3"/>
        <v>4083.50524942186</v>
      </c>
      <c r="L42">
        <v>0</v>
      </c>
      <c r="M42" s="9">
        <f t="shared" si="4"/>
        <v>-4083.50524942186</v>
      </c>
      <c r="O42" s="9"/>
    </row>
    <row r="43" spans="1:15">
      <c r="A43" s="4" t="s">
        <v>11</v>
      </c>
      <c r="B43" s="4" t="s">
        <v>9</v>
      </c>
      <c r="C43" s="5">
        <f>D10</f>
        <v>0.0170297190816093</v>
      </c>
      <c r="D43" s="5">
        <f>D8</f>
        <v>0.106366439731094</v>
      </c>
      <c r="E43">
        <v>232464</v>
      </c>
      <c r="G43" s="9">
        <f t="shared" si="1"/>
        <v>421.083101725886</v>
      </c>
      <c r="H43">
        <v>104</v>
      </c>
      <c r="I43" s="9">
        <f t="shared" si="2"/>
        <v>-317.083101725886</v>
      </c>
      <c r="K43" s="9">
        <f t="shared" si="3"/>
        <v>3958.79661658723</v>
      </c>
      <c r="L43">
        <v>104</v>
      </c>
      <c r="M43" s="9">
        <f t="shared" si="4"/>
        <v>-3854.79661658723</v>
      </c>
      <c r="O43" s="9"/>
    </row>
    <row r="44" spans="1:15">
      <c r="A44" s="6" t="s">
        <v>11</v>
      </c>
      <c r="B44" s="6" t="s">
        <v>10</v>
      </c>
      <c r="C44" s="8">
        <f>D10</f>
        <v>0.0170297190816093</v>
      </c>
      <c r="D44" s="8">
        <f>D9</f>
        <v>0.0627424453319111</v>
      </c>
      <c r="E44" s="7">
        <v>236534</v>
      </c>
      <c r="F44" s="7"/>
      <c r="G44" s="13">
        <f t="shared" si="1"/>
        <v>252.733319205656</v>
      </c>
      <c r="H44" s="7">
        <v>0</v>
      </c>
      <c r="I44" s="13">
        <f t="shared" si="2"/>
        <v>-252.733319205656</v>
      </c>
      <c r="J44" s="7"/>
      <c r="K44" s="13">
        <f t="shared" si="3"/>
        <v>4028.10757324938</v>
      </c>
      <c r="L44" s="7">
        <v>0</v>
      </c>
      <c r="M44" s="13">
        <f t="shared" si="4"/>
        <v>-4028.10757324938</v>
      </c>
      <c r="O44" s="9"/>
    </row>
    <row r="45" spans="1:15">
      <c r="C45" s="5"/>
      <c r="D45" s="5"/>
      <c r="F45" s="1" t="s">
        <v>22</v>
      </c>
      <c r="G45" s="9">
        <f>AVERAGE(G15:G44)</f>
        <v>588.916623943178</v>
      </c>
      <c r="H45" s="9">
        <f>AVERAGE(H15:H44)</f>
        <v>1430.73333333333</v>
      </c>
      <c r="I45" s="9"/>
      <c r="J45" s="1" t="s">
        <v>22</v>
      </c>
      <c r="K45" s="9">
        <f>AVERAGE(K15:K44)</f>
        <v>15546.8207447124</v>
      </c>
      <c r="L45" s="9">
        <f>AVERAGE(L15:L44)</f>
        <v>1430.73333333333</v>
      </c>
      <c r="M45" s="9"/>
      <c r="O45" s="9"/>
    </row>
    <row r="46" spans="1:15">
      <c r="C46" s="5"/>
      <c r="D46" s="5"/>
      <c r="F46" s="1" t="s">
        <v>23</v>
      </c>
      <c r="G46" s="9">
        <f>MEDIAN(G15:G44)</f>
        <v>258.131845824606</v>
      </c>
      <c r="H46" s="9">
        <f>MEDIAN(H15:H44)</f>
        <v>0</v>
      </c>
      <c r="I46" s="9"/>
      <c r="J46" s="1" t="s">
        <v>23</v>
      </c>
      <c r="K46" s="9">
        <f>MEDIAN(K15:K44)</f>
        <v>11291.5287221666</v>
      </c>
      <c r="L46" s="9">
        <f>MEDIAN(L15:L44)</f>
        <v>0</v>
      </c>
      <c r="M46" s="9"/>
      <c r="O46" s="9"/>
    </row>
    <row r="47" ht="15.75" spans="1:15">
      <c r="A47" t="s">
        <v>24</v>
      </c>
      <c r="C47" s="5"/>
      <c r="D47" s="5"/>
      <c r="G47" s="9"/>
      <c r="H47" s="9"/>
      <c r="I47" s="9"/>
      <c r="K47" s="9"/>
      <c r="L47" s="9"/>
      <c r="M47" s="9"/>
      <c r="O47" s="9"/>
    </row>
    <row r="48" spans="1:15">
      <c r="C48" s="5"/>
      <c r="D48" s="5"/>
      <c r="G48" s="9"/>
      <c r="H48" s="9"/>
      <c r="I48" s="9"/>
      <c r="K48" s="9"/>
      <c r="L48" s="9"/>
      <c r="M48" s="9"/>
      <c r="O48" s="9"/>
    </row>
    <row r="49" spans="1:11">
      <c r="I49" s="9"/>
    </row>
    <row r="50" spans="1:11">
      <c r="A50" s="1" t="s">
        <v>25</v>
      </c>
      <c r="K50" s="9"/>
    </row>
    <row r="51" ht="17.25" spans="1:11">
      <c r="A51" s="2" t="s">
        <v>26</v>
      </c>
      <c r="B51" s="12"/>
      <c r="C51" s="12"/>
      <c r="D51" s="12"/>
      <c r="E51" s="14" t="s">
        <v>27</v>
      </c>
      <c r="F51" s="12"/>
      <c r="G51" s="14" t="s">
        <v>28</v>
      </c>
    </row>
    <row r="52" spans="1:11">
      <c r="A52" s="15" t="s">
        <v>29</v>
      </c>
      <c r="E52" s="16">
        <v>0.5218</v>
      </c>
      <c r="G52" s="17">
        <v>2.98e-8</v>
      </c>
    </row>
    <row r="53" spans="1:11">
      <c r="A53" s="15" t="s">
        <v>30</v>
      </c>
      <c r="E53" s="18">
        <v>-0.01224</v>
      </c>
      <c r="G53" s="18">
        <v>-1.084</v>
      </c>
    </row>
    <row r="54" spans="1:11">
      <c r="A54" s="15" t="s">
        <v>31</v>
      </c>
      <c r="E54" s="18">
        <v>-0.05476</v>
      </c>
      <c r="G54" s="18">
        <v>-5.42</v>
      </c>
    </row>
    <row r="55" spans="1:11">
      <c r="A55" s="15" t="s">
        <v>32</v>
      </c>
      <c r="E55" s="18" t="s">
        <v>33</v>
      </c>
      <c r="G55" s="18" t="s">
        <v>34</v>
      </c>
    </row>
    <row r="56" spans="1:11">
      <c r="A56" s="15" t="s">
        <v>35</v>
      </c>
      <c r="E56" s="18">
        <v>30</v>
      </c>
      <c r="G56" s="18">
        <v>30</v>
      </c>
    </row>
    <row r="57" spans="1:11">
      <c r="A57" s="15" t="s">
        <v>36</v>
      </c>
      <c r="E57" s="18">
        <v>20</v>
      </c>
      <c r="G57" s="18">
        <v>25</v>
      </c>
    </row>
    <row r="58" spans="1:11">
      <c r="A58" s="15" t="s">
        <v>37</v>
      </c>
      <c r="E58" s="18" t="s">
        <v>38</v>
      </c>
      <c r="G58" s="18" t="s">
        <v>38</v>
      </c>
    </row>
    <row r="59" spans="1:11">
      <c r="A59" s="15" t="s">
        <v>39</v>
      </c>
      <c r="E59" s="18">
        <v>26.7862</v>
      </c>
      <c r="G59" s="18">
        <v>37.1652</v>
      </c>
    </row>
    <row r="60" spans="1:11">
      <c r="A60" s="15" t="s">
        <v>40</v>
      </c>
      <c r="E60" s="18">
        <v>841.8167</v>
      </c>
      <c r="G60" s="18">
        <v>-14116.09</v>
      </c>
    </row>
    <row r="61" spans="1:11">
      <c r="A61" s="19" t="s">
        <v>41</v>
      </c>
      <c r="B61" s="7"/>
      <c r="C61" s="7"/>
      <c r="D61" s="7"/>
      <c r="E61" s="20">
        <v>2676.9481</v>
      </c>
      <c r="F61" s="20"/>
      <c r="G61" s="20">
        <v>13672.5415</v>
      </c>
    </row>
  </sheetData>
  <pageMargins left="0.7" right="0.7" top="0.75" bottom="0.75" header="0.3" footer="0.3"/>
  <pageSetup paperSize="1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University of Nebraska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TableS10-MtRptStats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Mower</dc:creator>
  <cp:lastModifiedBy>Dong</cp:lastModifiedBy>
  <dcterms:created xsi:type="dcterms:W3CDTF">2025-10-29T15:53:00Z</dcterms:created>
  <dcterms:modified xsi:type="dcterms:W3CDTF">2026-03-04T02:45:08Z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C6C2E57EA3E1451BA7B76EFB5C541A6B_12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